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HMJugeTfQf3tQHagvh9f7cjsBfRea0ZAHDieDWiNGCc0aJRLaBTvwLE8w0MUtUGHJkMu4jgOHx0rwL7Dvye5gg==" workbookSaltValue="Mkq4qPizdJLub+q9mdOrug==" workbookSpinCount="100000" lockStructure="1"/>
  <bookViews>
    <workbookView xWindow="0" yWindow="0" windowWidth="21570" windowHeight="6960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I35" i="83" l="1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498" i="83" l="1"/>
  <c r="M386" i="83"/>
  <c r="M402" i="83"/>
  <c r="M78" i="83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Z279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U194" i="83" l="1"/>
  <c r="S251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I245" i="83" l="1"/>
  <c r="AJ70" i="83"/>
  <c r="AN70" i="83" s="1"/>
  <c r="Y52" i="83" s="1"/>
  <c r="AG190" i="83"/>
  <c r="AG302" i="83"/>
  <c r="AH161" i="83"/>
  <c r="AG214" i="83"/>
  <c r="AK161" i="83"/>
  <c r="AK214" i="83"/>
  <c r="AP214" i="83" s="1"/>
  <c r="AK132" i="83"/>
  <c r="AH247" i="83"/>
  <c r="Y138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Y112" i="83" s="1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I334" i="83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Q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O214" i="83" l="1"/>
  <c r="AH334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Q222" i="83" l="1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<sst xmlns="http://schemas.openxmlformats.org/spreadsheetml/2006/main" count="65919" uniqueCount="756">
  <si>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</si>
  <si>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</si>
  <si>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</si>
  <si>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</si>
  <si>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</si>
  <si>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</si>
  <si>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</si>
  <si>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</si>
  <si>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</si>
  <si>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</si>
  <si>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</si>
  <si>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</si>
  <si>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</si>
  <si>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</si>
  <si>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</si>
  <si>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</si>
  <si>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</si>
  <si>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</si>
  <si>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</si>
  <si>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</si>
  <si>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</si>
  <si>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</si>
  <si>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</si>
  <si>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</si>
  <si>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</si>
  <si>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</si>
  <si>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</si>
  <si>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</si>
  <si>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</si>
  <si>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</si>
  <si>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</si>
  <si>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</si>
  <si>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</si>
  <si>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</si>
  <si>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</si>
  <si>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</si>
  <si>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</si>
  <si>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</si>
  <si>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</si>
  <si>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</si>
  <si>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</si>
  <si>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</si>
  <si>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</si>
  <si>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</si>
  <si>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</si>
  <si>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</si>
  <si>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</si>
  <si>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</si>
  <si>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</si>
  <si>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</si>
  <si>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</si>
  <si>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</si>
  <si>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</si>
  <si>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</si>
  <si>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</si>
  <si>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</si>
  <si>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</si>
  <si>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</si>
  <si>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</si>
  <si>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</si>
  <si>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</si>
  <si>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</si>
  <si>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</si>
  <si>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</si>
  <si>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</si>
  <si>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</si>
  <si>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</si>
  <si>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</si>
  <si>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</si>
  <si>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</si>
  <si>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</si>
  <si>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</si>
  <si>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</si>
  <si>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</si>
  <si>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</si>
  <si>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</si>
  <si>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</si>
  <si>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</si>
  <si>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</si>
  <si>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</si>
  <si>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</si>
  <si>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</si>
  <si>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</si>
  <si>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</si>
  <si>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</si>
  <si>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</si>
  <si>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</si>
  <si>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</si>
  <si>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</si>
  <si>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</si>
  <si>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</si>
  <si>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</si>
  <si>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</si>
  <si>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</si>
  <si>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</si>
  <si>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</si>
  <si>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</si>
  <si>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</si>
  <si>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</si>
  <si>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</si>
  <si>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</si>
  <si>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</si>
  <si>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</si>
  <si>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</si>
  <si>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</si>
  <si>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</si>
  <si>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</si>
  <si>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</si>
  <si>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</si>
  <si>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</si>
  <si>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</si>
  <si>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</si>
  <si>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</si>
  <si>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</si>
  <si>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</si>
  <si>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</si>
  <si>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</si>
  <si>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</si>
  <si>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</si>
  <si>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</si>
  <si>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</si>
  <si>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</si>
  <si>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</si>
  <si>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</si>
  <si>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</si>
  <si>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</si>
  <si>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</si>
  <si>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</si>
  <si>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</si>
  <si>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</si>
  <si>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</si>
  <si>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</si>
  <si>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</si>
  <si>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</si>
  <si>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</si>
  <si>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</si>
  <si>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</si>
  <si>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</si>
  <si>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</si>
  <si>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</si>
  <si>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</si>
  <si>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</si>
  <si>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</si>
  <si>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</si>
  <si>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</si>
  <si>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</si>
  <si>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</si>
  <si>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</si>
  <si>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</si>
  <si>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</si>
  <si>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</si>
  <si>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</si>
  <si>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</si>
  <si>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</si>
  <si>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</si>
  <si>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</si>
  <si>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</si>
  <si>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</si>
  <si>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</si>
  <si>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</si>
  <si>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</si>
  <si>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</si>
  <si>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</si>
  <si>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</si>
  <si>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</si>
  <si>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</si>
  <si>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</si>
  <si>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</si>
  <si>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</si>
  <si>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</si>
  <si>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</si>
  <si>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</si>
  <si>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</si>
  <si>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</si>
  <si>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</si>
  <si>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</si>
  <si>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</si>
  <si>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</si>
  <si>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</si>
  <si>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</si>
  <si>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</si>
  <si>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</si>
  <si>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</si>
  <si>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</si>
  <si>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</si>
  <si>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</si>
  <si>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</si>
  <si>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</si>
  <si>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</si>
  <si>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</si>
  <si>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</si>
  <si>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</si>
  <si>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</si>
  <si>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</si>
  <si>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</si>
  <si>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</si>
  <si>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</si>
  <si>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</si>
  <si>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</si>
  <si>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</si>
  <si>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</si>
  <si>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</si>
  <si>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</si>
  <si>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</si>
  <si>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</si>
  <si>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</si>
  <si>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</si>
  <si>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</si>
  <si>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</si>
  <si>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</si>
  <si>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</si>
  <si>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</si>
  <si>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</si>
  <si>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</si>
  <si>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</si>
  <si>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</si>
  <si>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</si>
  <si>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</si>
  <si>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</si>
  <si>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</si>
  <si>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</si>
  <si>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</si>
  <si>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</si>
  <si>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</si>
  <si>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</si>
  <si>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</si>
  <si>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</si>
  <si>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</si>
  <si>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</si>
  <si>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</si>
  <si>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</si>
  <si>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</si>
  <si>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</si>
  <si>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</si>
  <si>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</si>
  <si>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</si>
  <si>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</si>
  <si>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</si>
  <si>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</si>
  <si>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</si>
  <si>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</si>
  <si>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</si>
  <si>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</si>
  <si>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</si>
  <si>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</si>
  <si>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</si>
  <si>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</si>
  <si>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</si>
  <si>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</si>
  <si>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</si>
  <si>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</si>
  <si>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</si>
  <si>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</si>
  <si>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</si>
  <si>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</si>
  <si>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</si>
  <si>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</si>
  <si>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</si>
  <si>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</si>
  <si>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</si>
  <si>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</si>
  <si>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</si>
  <si>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</si>
  <si>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</si>
  <si>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</si>
  <si>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</si>
  <si>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</si>
  <si>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</si>
  <si>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</si>
  <si>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</si>
  <si>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</si>
  <si>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</si>
  <si>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</si>
  <si>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</si>
  <si>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</si>
  <si>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</si>
  <si>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</si>
  <si>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</si>
  <si>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</si>
  <si>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</si>
  <si>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</si>
  <si>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</si>
  <si>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</si>
  <si>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</si>
  <si>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</si>
  <si>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</si>
  <si>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</si>
  <si>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</si>
  <si>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</si>
  <si>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</si>
  <si>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</si>
  <si>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</si>
  <si>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</si>
  <si>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</si>
  <si>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</si>
  <si>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</si>
  <si>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</si>
  <si>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</si>
  <si>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</si>
  <si>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</si>
  <si>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</si>
  <si>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</si>
  <si>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</si>
  <si>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</si>
  <si>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</si>
  <si>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</si>
  <si>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</si>
  <si>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</si>
  <si>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</si>
  <si>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</si>
  <si>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</si>
  <si>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</si>
  <si>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</si>
  <si>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</si>
  <si>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</si>
  <si>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</si>
  <si>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</si>
  <si>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</si>
  <si>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</si>
  <si>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</si>
  <si>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</si>
  <si>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</si>
  <si>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</si>
  <si>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</si>
  <si>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</si>
  <si>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</si>
  <si>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</si>
  <si>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</si>
  <si>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</si>
  <si>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</si>
  <si>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</si>
  <si>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</si>
  <si>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</si>
  <si>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</si>
  <si>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</si>
  <si>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</si>
  <si>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</si>
  <si>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</si>
  <si>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</si>
  <si>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</si>
  <si>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</si>
  <si>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</si>
  <si>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</si>
  <si>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</si>
  <si>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</si>
  <si>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</si>
  <si>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</si>
  <si>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</si>
  <si>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</si>
  <si>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</si>
  <si>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</si>
  <si>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</si>
  <si>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</si>
  <si>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</si>
  <si>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</si>
  <si>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</si>
  <si>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</si>
  <si>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</si>
  <si>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</si>
  <si>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</si>
  <si>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</si>
  <si>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</si>
  <si>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</si>
  <si>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</si>
  <si>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</si>
  <si>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</si>
  <si>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</si>
  <si>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</si>
  <si>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</si>
  <si>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</si>
  <si>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</si>
  <si>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</si>
  <si>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</si>
  <si>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</si>
  <si>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</si>
  <si>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</si>
  <si>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</si>
  <si>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</si>
  <si>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</si>
  <si>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</si>
  <si>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</si>
  <si>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</si>
  <si>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</si>
  <si>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</si>
  <si>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</si>
  <si>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</si>
  <si>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</si>
  <si>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</si>
  <si>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</si>
  <si>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</si>
  <si>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</si>
  <si>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</si>
  <si>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</si>
  <si>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</si>
  <si>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</si>
  <si>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</si>
  <si>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</si>
  <si>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</si>
  <si>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</si>
  <si>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</si>
  <si>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</si>
  <si>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</si>
  <si>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</si>
  <si>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</si>
  <si>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</si>
  <si>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</si>
  <si>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</si>
  <si>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</si>
  <si>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</si>
  <si>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</si>
  <si>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</si>
  <si>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</si>
  <si>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</si>
  <si>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</si>
  <si>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</si>
  <si>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</si>
  <si>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</si>
  <si>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</si>
  <si>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</si>
  <si>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</si>
  <si>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</si>
  <si>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</si>
  <si>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</si>
  <si>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</si>
  <si>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</si>
  <si>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</si>
  <si>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</si>
  <si>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</si>
  <si>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</si>
  <si>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</si>
  <si>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</si>
  <si>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</si>
  <si>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</si>
  <si>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</si>
  <si>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</si>
  <si>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</si>
  <si>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</si>
  <si>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</si>
  <si>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</si>
  <si>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</si>
  <si>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</si>
  <si>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</si>
  <si>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</si>
  <si>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</si>
  <si>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</si>
  <si>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</si>
  <si>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</si>
  <si>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</si>
  <si>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</si>
  <si>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</si>
  <si>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</si>
  <si>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</si>
  <si>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</si>
  <si>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</si>
  <si>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</si>
  <si>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</si>
  <si>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</si>
  <si>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</si>
  <si>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</si>
  <si>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</si>
  <si>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</si>
  <si>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</si>
  <si>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</si>
  <si>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</si>
  <si>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</si>
  <si>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</si>
  <si>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</si>
  <si>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</si>
  <si>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</si>
  <si>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</si>
  <si>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</si>
  <si>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</si>
  <si>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</si>
  <si>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</si>
  <si>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</si>
  <si>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</si>
  <si>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</si>
  <si>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</si>
  <si>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</si>
  <si>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</si>
  <si>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</si>
  <si>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</si>
  <si>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</si>
  <si>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</si>
  <si>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</si>
  <si>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</si>
  <si>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</si>
  <si>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</si>
  <si>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</si>
  <si>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</si>
  <si>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</si>
  <si>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</si>
  <si>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</si>
  <si>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</si>
  <si>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</si>
  <si>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</si>
  <si>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</si>
  <si>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</si>
  <si>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</si>
  <si>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</si>
  <si>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</si>
  <si>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</si>
  <si>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</si>
  <si>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</si>
  <si>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</si>
  <si>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</si>
  <si>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</si>
  <si>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</si>
  <si>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</si>
  <si>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</si>
  <si>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</si>
  <si>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</si>
  <si>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</si>
  <si>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</si>
  <si>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</si>
  <si>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</si>
  <si>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</si>
  <si>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</si>
  <si>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</si>
  <si>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</si>
  <si>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</si>
  <si>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</si>
  <si>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</si>
  <si>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</si>
  <si>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</si>
  <si>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</si>
  <si>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</si>
  <si>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</si>
  <si>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</si>
  <si>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</si>
  <si>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</si>
  <si>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</si>
  <si>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</si>
  <si>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</si>
  <si>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</si>
  <si>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</si>
  <si>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</si>
  <si>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</si>
  <si>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</si>
  <si>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</si>
  <si>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</si>
  <si>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</si>
  <si>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</si>
  <si>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</si>
  <si>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</si>
  <si>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</si>
  <si>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</si>
  <si>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</si>
  <si>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</si>
  <si>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</si>
  <si>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</si>
  <si>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</si>
  <si>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</si>
  <si>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</si>
  <si>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</si>
  <si>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</si>
  <si>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</si>
  <si>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</si>
  <si>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</si>
  <si>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</si>
  <si>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</si>
  <si>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</si>
  <si>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</si>
  <si>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</si>
  <si>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</si>
  <si>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</si>
  <si>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</si>
  <si>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</si>
  <si>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</si>
  <si>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</si>
  <si>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</si>
  <si>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</si>
  <si>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</si>
  <si>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</si>
  <si>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</si>
  <si>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</si>
  <si>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</si>
  <si>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</si>
  <si>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</si>
  <si>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</si>
  <si>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</si>
  <si>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</si>
  <si>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</si>
  <si>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</si>
  <si>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</si>
  <si>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</si>
  <si>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</si>
  <si>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</si>
  <si>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</si>
  <si>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</si>
  <si>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</si>
  <si>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</si>
  <si>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</si>
  <si>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</si>
  <si>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</si>
  <si>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</si>
  <si>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</si>
  <si>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</si>
  <si>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</si>
  <si>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</si>
  <si>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</si>
  <si>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</si>
  <si>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</si>
  <si>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</si>
  <si>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</si>
  <si>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</si>
  <si>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</si>
  <si>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</si>
  <si>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</si>
  <si>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</si>
  <si>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</si>
  <si>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</si>
  <si>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</si>
  <si>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</si>
  <si>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</si>
  <si>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</si>
  <si>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</si>
  <si>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</si>
  <si>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</si>
  <si>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</si>
  <si>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</si>
  <si>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</si>
  <si>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</si>
  <si>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</si>
  <si>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</si>
  <si>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</si>
  <si>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</si>
  <si>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</si>
  <si>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</si>
  <si>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</si>
  <si>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</si>
  <si>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</si>
  <si>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</si>
  <si>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</si>
  <si>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</si>
  <si>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</si>
  <si>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</si>
  <si>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</si>
  <si>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</si>
  <si>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</si>
  <si>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</si>
  <si>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</si>
  <si>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</si>
  <si>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</si>
  <si>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</si>
  <si>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</si>
  <si>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</si>
  <si>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</si>
  <si>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</si>
  <si>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</si>
  <si>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</si>
  <si>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</si>
  <si>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</si>
  <si>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</si>
  <si>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</si>
  <si>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</si>
  <si>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</si>
  <si>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</si>
  <si>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</si>
  <si>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</si>
  <si>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</si>
  <si>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</si>
  <si>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</si>
  <si>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</si>
  <si>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</si>
  <si>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</si>
  <si>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</si>
  <si>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</si>
  <si>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</si>
  <si>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</si>
  <si>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</si>
  <si>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</si>
  <si>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</si>
  <si>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</si>
  <si>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</si>
  <si>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</si>
  <si>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</si>
  <si>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</si>
  <si>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</si>
  <si>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</si>
  <si>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</si>
  <si>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</si>
  <si>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</si>
  <si>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</si>
  <si>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</si>
  <si>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</si>
  <si>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</si>
  <si>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</si>
  <si>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</si>
  <si>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</si>
  <si>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</si>
  <si>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</si>
  <si>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</si>
  <si>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</si>
  <si>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</si>
  <si>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</si>
  <si>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</si>
  <si>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</si>
  <si>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</si>
  <si>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</si>
  <si>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</si>
  <si>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</si>
  <si>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</si>
  <si>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</si>
  <si>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</si>
  <si>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</si>
  <si>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</si>
  <si>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</si>
  <si>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</si>
  <si>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</si>
  <si>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</si>
  <si>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</si>
  <si>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</si>
  <si>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</si>
  <si>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</si>
  <si>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</si>
  <si>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</si>
  <si>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</si>
  <si>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</si>
  <si>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</si>
  <si>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</si>
  <si>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</si>
  <si>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</si>
  <si>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</si>
  <si>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</si>
  <si>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</si>
  <si>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</si>
  <si>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</si>
  <si>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</si>
  <si>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</si>
  <si>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</si>
  <si>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</si>
  <si>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</si>
  <si>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</si>
  <si>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</si>
  <si>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</si>
  <si>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</si>
  <si>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</si>
  <si>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</si>
  <si>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</si>
  <si>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</si>
  <si>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</si>
  <si>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</si>
  <si>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</si>
  <si>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</si>
  <si>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</si>
  <si>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</si>
  <si>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</si>
  <si>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</si>
  <si>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</si>
  <si>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</si>
  <si>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</si>
  <si>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</si>
  <si>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</si>
  <si>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</si>
  <si>
    <t>Political Office Bearers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</si>
</sst>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31</v>
      </c>
      <c r="B3" s="2">
        <v>1</v>
      </c>
      <c r="C3" s="2">
        <v>1</v>
      </c>
      <c r="D3" s="62" t="str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/>
      </c>
      <c r="E3" s="62" t="str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/>
      </c>
      <c r="F3" s="62" t="str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/>
      </c>
      <c r="G3" s="69" t="str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/>
      </c>
      <c r="H3" s="62" t="str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/>
      </c>
      <c r="I3" s="62" t="str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/>
      </c>
      <c r="J3" s="62" t="str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/>
      </c>
      <c r="K3" s="62" t="str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/>
      </c>
      <c r="L3" s="62" t="str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/>
      </c>
      <c r="M3" s="62" t="str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/>
      </c>
      <c r="N3" s="62" t="str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/>
      </c>
      <c r="O3" s="62" t="str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/>
      </c>
      <c r="P3" s="62" t="str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/>
      </c>
      <c r="Q3" s="62" t="str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/>
      </c>
      <c r="R3" s="62" t="str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/>
      </c>
      <c r="S3" s="62" t="str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/>
      </c>
      <c r="T3" s="62" t="str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/>
      </c>
      <c r="U3" s="62" t="str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/>
      </c>
      <c r="V3" s="62" t="str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/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7.3827684520804057E-2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7.0033119199051808E-2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6.9033119199051793E-2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6.7033119199051777E-2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0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0</v>
      </c>
    </row>
    <row r="4" spans="1:29" x14ac:dyDescent="0.25">
      <c r="A4" s="2">
        <f>Results!$D$3</f>
        <v>31</v>
      </c>
      <c r="B4" s="2">
        <v>1</v>
      </c>
      <c r="C4" s="2">
        <v>2</v>
      </c>
      <c r="D4" s="62" t="str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/>
      </c>
      <c r="E4" s="62" t="str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/>
      </c>
      <c r="F4" s="62" t="str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/>
      </c>
      <c r="G4" s="69" t="str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/>
      </c>
      <c r="H4" s="62" t="str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/>
      </c>
      <c r="I4" s="62" t="str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/>
      </c>
      <c r="J4" s="62" t="str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/>
      </c>
      <c r="K4" s="62" t="str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/>
      </c>
      <c r="L4" s="62" t="str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/>
      </c>
      <c r="M4" s="62" t="str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/>
      </c>
      <c r="N4" s="62" t="str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/>
      </c>
      <c r="O4" s="62" t="str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/>
      </c>
      <c r="P4" s="62" t="str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/>
      </c>
      <c r="Q4" s="62" t="str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/>
      </c>
      <c r="R4" s="62" t="str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/>
      </c>
      <c r="S4" s="62" t="str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/>
      </c>
      <c r="T4" s="62" t="str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/>
      </c>
      <c r="U4" s="62" t="str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/>
      </c>
      <c r="V4" s="62" t="str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/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7.3827684520804057E-2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7.0033119199051808E-2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6.9033119199051793E-2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6.7033119199051777E-2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0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0</v>
      </c>
    </row>
    <row r="5" spans="1:29" x14ac:dyDescent="0.25">
      <c r="A5" s="2">
        <f>Results!$D$3</f>
        <v>31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0.60173605285921383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5.0331161719513809E-2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8.2208122345172427E-2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0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0.13702571622304222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7.822462121085258E-2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5.0048304883740971E-2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4.2602075846431576E-4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0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0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0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7.1670542728889508E-2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7.1233304519893945E-2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7.0233304519893916E-2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6.8233304519893928E-2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1.1705102110099817E-2</v>
      </c>
      <c r="AB5" s="2">
        <f>SUMIFS(PERSALDATA!$G$2:$G$20871,PERSALDATA!$A$2:$A$20871,WORKING!A5,PERSALDATA!$D$2:$D$20871,WORKING!B5,PERSALDATA!$E$2:$E$20871,WORKING!C5,PERSALDATA!$F$2:$F$20871,"S&amp;W: BASIC SALARY (RES)")</f>
        <v>1</v>
      </c>
      <c r="AC5" s="2">
        <f>SUMIFS(PERSALDATA!$H$2:$H$20871,PERSALDATA!$A$2:$A$20871,WORKING!A5,PERSALDATA!$D$2:$D$20871,WORKING!B5,PERSALDATA!$E$2:$E$20871,WORKING!C5)</f>
        <v>164217.34999999998</v>
      </c>
    </row>
    <row r="6" spans="1:29" x14ac:dyDescent="0.25">
      <c r="A6" s="2">
        <f>Results!$D$3</f>
        <v>31</v>
      </c>
      <c r="B6" s="2">
        <v>1</v>
      </c>
      <c r="C6" s="2">
        <v>4</v>
      </c>
      <c r="D6" s="62" t="str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/>
      </c>
      <c r="E6" s="62" t="str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/>
      </c>
      <c r="F6" s="62" t="str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/>
      </c>
      <c r="G6" s="69" t="str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/>
      </c>
      <c r="H6" s="62" t="str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/>
      </c>
      <c r="I6" s="62" t="str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/>
      </c>
      <c r="J6" s="62" t="str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/>
      </c>
      <c r="K6" s="62" t="str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/>
      </c>
      <c r="L6" s="62" t="str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/>
      </c>
      <c r="M6" s="62" t="str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/>
      </c>
      <c r="N6" s="62" t="str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/>
      </c>
      <c r="O6" s="62" t="str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/>
      </c>
      <c r="P6" s="62" t="str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/>
      </c>
      <c r="Q6" s="62" t="str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/>
      </c>
      <c r="R6" s="62" t="str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/>
      </c>
      <c r="S6" s="62" t="str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/>
      </c>
      <c r="T6" s="62" t="str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/>
      </c>
      <c r="U6" s="62" t="str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/>
      </c>
      <c r="V6" s="62" t="str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/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7.3827684520804057E-2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7.0033119199051808E-2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6.9033119199051793E-2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6.7033119199051777E-2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0</v>
      </c>
      <c r="AB6" s="2">
        <f>SUMIFS(PERSALDATA!$G$2:$G$20871,PERSALDATA!$A$2:$A$20871,WORKING!A6,PERSALDATA!$D$2:$D$20871,WORKING!B6,PERSALDATA!$E$2:$E$20871,WORKING!C6,PERSALDATA!$F$2:$F$20871,"S&amp;W: BASIC SALARY (RES)")</f>
        <v>0</v>
      </c>
      <c r="AC6" s="2">
        <f>SUMIFS(PERSALDATA!$H$2:$H$20871,PERSALDATA!$A$2:$A$20871,WORKING!A6,PERSALDATA!$D$2:$D$20871,WORKING!B6,PERSALDATA!$E$2:$E$20871,WORKING!C6)</f>
        <v>0</v>
      </c>
    </row>
    <row r="7" spans="1:29" x14ac:dyDescent="0.25">
      <c r="A7" s="2">
        <f>Results!$D$3</f>
        <v>31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0.71337605656573466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5.2910834265723697E-2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5.8134593526725932E-2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0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4.4888518735006752E-2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9.2738112225631802E-2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1.6224589925395518E-2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3.682144674438453E-4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2.1359080288337825E-2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0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7.2210210154258922E-2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7.009198184575785E-2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6.9091981845757849E-2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6.7091981845757834E-2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1.3449130099062354E-2</v>
      </c>
      <c r="AB7" s="2">
        <f>SUMIFS(PERSALDATA!$G$2:$G$20871,PERSALDATA!$A$2:$A$20871,WORKING!A7,PERSALDATA!$D$2:$D$20871,WORKING!B7,PERSALDATA!$E$2:$E$20871,WORKING!C7,PERSALDATA!$F$2:$F$20871,"S&amp;W: BASIC SALARY (RES)")</f>
        <v>4</v>
      </c>
      <c r="AC7" s="2">
        <f>SUMIFS(PERSALDATA!$H$2:$H$20871,PERSALDATA!$A$2:$A$20871,WORKING!A7,PERSALDATA!$D$2:$D$20871,WORKING!B7,PERSALDATA!$E$2:$E$20871,WORKING!C7)</f>
        <v>696659.21</v>
      </c>
    </row>
    <row r="8" spans="1:29" x14ac:dyDescent="0.25">
      <c r="A8" s="2">
        <f>Results!$D$3</f>
        <v>31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0.76287339979387747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5.3163048104013171E-2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3.0991392611312243E-2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6.8252229164957367E-3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4.6639750221312976E-2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9.9172594095721892E-2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0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3.3459225726657473E-4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0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0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7.4297610664638664E-2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7.038968232720659E-2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6.9389682327206575E-2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6.7389682327206574E-2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1.3830513973651622E-2</v>
      </c>
      <c r="AB8" s="2">
        <f>SUMIFS(PERSALDATA!$G$2:$G$20871,PERSALDATA!$A$2:$A$20871,WORKING!A8,PERSALDATA!$D$2:$D$20871,WORKING!B8,PERSALDATA!$E$2:$E$20871,WORKING!C8,PERSALDATA!$F$2:$F$20871,"S&amp;W: BASIC SALARY (RES)")</f>
        <v>3</v>
      </c>
      <c r="AC8" s="2">
        <f>SUMIFS(PERSALDATA!$H$2:$H$20871,PERSALDATA!$A$2:$A$20871,WORKING!A8,PERSALDATA!$D$2:$D$20871,WORKING!B8,PERSALDATA!$E$2:$E$20871,WORKING!C8)</f>
        <v>435604.82</v>
      </c>
    </row>
    <row r="9" spans="1:29" x14ac:dyDescent="0.25">
      <c r="A9" s="2">
        <f>Results!$D$3</f>
        <v>31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0.73075371023435221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5.6105821456076753E-2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2.4883377786838867E-2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0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4.473591211908691E-2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9.4997322159218384E-2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0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2.4671784438311321E-4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4.8277138400043842E-2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0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0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7.4735166057867466E-2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7.0422204903917929E-2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6.9422204903917928E-2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6.742220490391794E-2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1.3952009883745366E-2</v>
      </c>
      <c r="AB9" s="2">
        <f>SUMIFS(PERSALDATA!$G$2:$G$20871,PERSALDATA!$A$2:$A$20871,WORKING!A9,PERSALDATA!$D$2:$D$20871,WORKING!B9,PERSALDATA!$E$2:$E$20871,WORKING!C9,PERSALDATA!$F$2:$F$20871,"S&amp;W: BASIC SALARY (RES)")</f>
        <v>3</v>
      </c>
      <c r="AC9" s="2">
        <f>SUMIFS(PERSALDATA!$H$2:$H$20871,PERSALDATA!$A$2:$A$20871,WORKING!A9,PERSALDATA!$D$2:$D$20871,WORKING!B9,PERSALDATA!$E$2:$E$20871,WORKING!C9)</f>
        <v>590755.80999999994</v>
      </c>
    </row>
    <row r="10" spans="1:29" x14ac:dyDescent="0.25">
      <c r="A10" s="2">
        <f>Results!$D$3</f>
        <v>31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0.69743104646743237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5.7407626834257333E-2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2.6413860248246643E-2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3.4941599638579636E-3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4.8450019641685535E-2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7.3336896269593485E-2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3.7551535122972074E-2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1.9448366708248348E-4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4.9320287978013688E-2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6.4000838068582876E-3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0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7.4670846896116833E-2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7.0462611692142824E-2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6.9462611692142809E-2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6.7462611692142821E-2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1.3874124546644778E-2</v>
      </c>
      <c r="AB10" s="2">
        <f>SUMIFS(PERSALDATA!$G$2:$G$20871,PERSALDATA!$A$2:$A$20871,WORKING!A10,PERSALDATA!$D$2:$D$20871,WORKING!B10,PERSALDATA!$E$2:$E$20871,WORKING!C10,PERSALDATA!$F$2:$F$20871,"S&amp;W: BASIC SALARY (RES)")</f>
        <v>5</v>
      </c>
      <c r="AC10" s="2">
        <f>SUMIFS(PERSALDATA!$H$2:$H$20871,PERSALDATA!$A$2:$A$20871,WORKING!A10,PERSALDATA!$D$2:$D$20871,WORKING!B10,PERSALDATA!$E$2:$E$20871,WORKING!C10)</f>
        <v>1828585.4300000002</v>
      </c>
    </row>
    <row r="11" spans="1:29" x14ac:dyDescent="0.25">
      <c r="A11" s="2">
        <f>Results!$D$3</f>
        <v>31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0.84948465424236408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0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3.9889243526424534E-2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0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0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0.11043230698974561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0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1.9379524146587916E-4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0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0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7.2968417491991733E-2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6.9601107564735767E-2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6.8601107564735767E-2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6.6601107564735765E-2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1.4398754418481645E-2</v>
      </c>
      <c r="AB11" s="2">
        <f>SUMIFS(PERSALDATA!$G$2:$G$20871,PERSALDATA!$A$2:$A$20871,WORKING!A11,PERSALDATA!$D$2:$D$20871,WORKING!B11,PERSALDATA!$E$2:$E$20871,WORKING!C11,PERSALDATA!$F$2:$F$20871,"S&amp;W: BASIC SALARY (RES)")</f>
        <v>2</v>
      </c>
      <c r="AC11" s="2">
        <f>SUMIFS(PERSALDATA!$H$2:$H$20871,PERSALDATA!$A$2:$A$20871,WORKING!A11,PERSALDATA!$D$2:$D$20871,WORKING!B11,PERSALDATA!$E$2:$E$20871,WORKING!C11)</f>
        <v>150416.49</v>
      </c>
    </row>
    <row r="12" spans="1:29" x14ac:dyDescent="0.25">
      <c r="A12" s="2">
        <f>Results!$D$3</f>
        <v>31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0.73071769636749584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6.2177412278323387E-2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1.819061995013108E-2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0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3.4408864008108379E-2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9.499297516709243E-2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2.4021492537902055E-2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1.3507890982480803E-4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7.3354044676951355E-3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2.8020456313426846E-2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0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7.5099236979903547E-2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7.0334226760620303E-2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6.9334226760620316E-2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6.7334226760620328E-2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1.4208981556979033E-2</v>
      </c>
      <c r="AB12" s="2">
        <f>SUMIFS(PERSALDATA!$G$2:$G$20871,PERSALDATA!$A$2:$A$20871,WORKING!A12,PERSALDATA!$D$2:$D$20871,WORKING!B12,PERSALDATA!$E$2:$E$20871,WORKING!C12,PERSALDATA!$F$2:$F$20871,"S&amp;W: BASIC SALARY (RES)")</f>
        <v>4</v>
      </c>
      <c r="AC12" s="2">
        <f>SUMIFS(PERSALDATA!$H$2:$H$20871,PERSALDATA!$A$2:$A$20871,WORKING!A12,PERSALDATA!$D$2:$D$20871,WORKING!B12,PERSALDATA!$E$2:$E$20871,WORKING!C12)</f>
        <v>2028518</v>
      </c>
    </row>
    <row r="13" spans="1:29" x14ac:dyDescent="0.25">
      <c r="A13" s="2">
        <f>Results!$D$3</f>
        <v>31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0.69644342414013427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4.2020614075533924E-2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3.206815929054286E-4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0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5.7148132202354922E-3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9.0537350004258124E-2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0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1.1217442119831891E-4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0.11318726728604464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5.1663675259689831E-2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1.4907784961484909E-2</v>
      </c>
      <c r="AB13" s="2">
        <f>SUMIFS(PERSALDATA!$G$2:$G$20871,PERSALDATA!$A$2:$A$20871,WORKING!A13,PERSALDATA!$D$2:$D$20871,WORKING!B13,PERSALDATA!$E$2:$E$20871,WORKING!C13,PERSALDATA!$F$2:$F$20871,"S&amp;W: BASIC SALARY (RES)")</f>
        <v>5</v>
      </c>
      <c r="AC13" s="2">
        <f>SUMIFS(PERSALDATA!$H$2:$H$20871,PERSALDATA!$A$2:$A$20871,WORKING!A13,PERSALDATA!$D$2:$D$20871,WORKING!B13,PERSALDATA!$E$2:$E$20871,WORKING!C13)</f>
        <v>1871014.7799999998</v>
      </c>
    </row>
    <row r="14" spans="1:29" x14ac:dyDescent="0.25">
      <c r="A14" s="2">
        <f>Results!$D$3</f>
        <v>31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0.65173352326690948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4.127543635707364E-2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1.5337583628634742E-3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0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1.7403171516701649E-2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8.472513842243419E-2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1.6561856976332258E-2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8.6511331806250524E-5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9.2407010809476622E-2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6.6623838264848217E-2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2.7649754691554035E-2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1.4714648381829426E-2</v>
      </c>
      <c r="AB14" s="2">
        <f>SUMIFS(PERSALDATA!$G$2:$G$20871,PERSALDATA!$A$2:$A$20871,WORKING!A14,PERSALDATA!$D$2:$D$20871,WORKING!B14,PERSALDATA!$E$2:$E$20871,WORKING!C14,PERSALDATA!$F$2:$F$20871,"S&amp;W: BASIC SALARY (RES)")</f>
        <v>8</v>
      </c>
      <c r="AC14" s="2">
        <f>SUMIFS(PERSALDATA!$H$2:$H$20871,PERSALDATA!$A$2:$A$20871,WORKING!A14,PERSALDATA!$D$2:$D$20871,WORKING!B14,PERSALDATA!$E$2:$E$20871,WORKING!C14)</f>
        <v>6739001.5600000015</v>
      </c>
    </row>
    <row r="15" spans="1:29" x14ac:dyDescent="0.25">
      <c r="A15" s="2">
        <f>Results!$D$3</f>
        <v>31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0.64208217687705893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2.911468050860461E-2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-4.1041516167068348E-4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1.0446342337314113E-2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7.1534962242556774E-2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0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7.4040605768528047E-5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0.19803241450912229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4.9125798081245488E-2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1.4848350483278821E-2</v>
      </c>
      <c r="AB15" s="2">
        <f>SUMIFS(PERSALDATA!$G$2:$G$20871,PERSALDATA!$A$2:$A$20871,WORKING!A15,PERSALDATA!$D$2:$D$20871,WORKING!B15,PERSALDATA!$E$2:$E$20871,WORKING!C15,PERSALDATA!$F$2:$F$20871,"S&amp;W: BASIC SALARY (RES)")</f>
        <v>10</v>
      </c>
      <c r="AC15" s="2">
        <f>SUMIFS(PERSALDATA!$H$2:$H$20871,PERSALDATA!$A$2:$A$20871,WORKING!A15,PERSALDATA!$D$2:$D$20871,WORKING!B15,PERSALDATA!$E$2:$E$20871,WORKING!C15)</f>
        <v>7716576.5199999996</v>
      </c>
    </row>
    <row r="16" spans="1:29" x14ac:dyDescent="0.25">
      <c r="A16" s="2">
        <f>Results!$D$3</f>
        <v>31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0.66047421280665952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2.289621188228037E-2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0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6.6511745157500166E-3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6.7479604525371023E-2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0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6.2776153991120023E-5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0.20924458027263762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3.3191439843310459E-2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1.4899290739953884E-2</v>
      </c>
      <c r="AB16" s="2">
        <f>SUMIFS(PERSALDATA!$G$2:$G$20871,PERSALDATA!$A$2:$A$20871,WORKING!A16,PERSALDATA!$D$2:$D$20871,WORKING!B16,PERSALDATA!$E$2:$E$20871,WORKING!C16,PERSALDATA!$F$2:$F$20871,"S&amp;W: BASIC SALARY (RES)")</f>
        <v>6</v>
      </c>
      <c r="AC16" s="2">
        <f>SUMIFS(PERSALDATA!$H$2:$H$20871,PERSALDATA!$A$2:$A$20871,WORKING!A16,PERSALDATA!$D$2:$D$20871,WORKING!B16,PERSALDATA!$E$2:$E$20871,WORKING!C16)</f>
        <v>6036527.8199999994</v>
      </c>
    </row>
    <row r="17" spans="1:29" x14ac:dyDescent="0.25">
      <c r="A17" s="2">
        <f>Results!$D$3</f>
        <v>31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0.7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0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0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0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0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0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0.3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1.4999999999999999E-2</v>
      </c>
      <c r="AB17" s="2">
        <f>SUMIFS(PERSALDATA!$G$2:$G$20871,PERSALDATA!$A$2:$A$20871,WORKING!A17,PERSALDATA!$D$2:$D$20871,WORKING!B17,PERSALDATA!$E$2:$E$20871,WORKING!C17,PERSALDATA!$F$2:$F$20871,"S&amp;W: BASIC SALARY (RES)")</f>
        <v>0</v>
      </c>
      <c r="AC17" s="2">
        <f>SUMIFS(PERSALDATA!$H$2:$H$20871,PERSALDATA!$A$2:$A$20871,WORKING!A17,PERSALDATA!$D$2:$D$20871,WORKING!B17,PERSALDATA!$E$2:$E$20871,WORKING!C17)</f>
        <v>27075</v>
      </c>
    </row>
    <row r="18" spans="1:29" x14ac:dyDescent="0.25">
      <c r="A18" s="2">
        <f>Results!$D$3</f>
        <v>31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0.62685196883136152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0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0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0.12302538146355933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7.7206476338797374E-6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0.25011492905744531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1.4999884190285492E-2</v>
      </c>
      <c r="AB18" s="2">
        <f>SUMIFS(PERSALDATA!$G$2:$G$20871,PERSALDATA!$A$2:$A$20871,WORKING!A18,PERSALDATA!$D$2:$D$20871,WORKING!B18,PERSALDATA!$E$2:$E$20871,WORKING!C18,PERSALDATA!$F$2:$F$20871,"S&amp;W: BASIC SALARY (RES)")</f>
        <v>3</v>
      </c>
      <c r="AC18" s="2">
        <f>SUMIFS(PERSALDATA!$H$2:$H$20871,PERSALDATA!$A$2:$A$20871,WORKING!A18,PERSALDATA!$D$2:$D$20871,WORKING!B18,PERSALDATA!$E$2:$E$20871,WORKING!C18)</f>
        <v>4530708</v>
      </c>
    </row>
    <row r="19" spans="1:29" x14ac:dyDescent="0.25">
      <c r="A19" s="2">
        <f>Results!$D$3</f>
        <v>31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31</v>
      </c>
      <c r="B20" s="2">
        <v>2</v>
      </c>
      <c r="C20" s="2">
        <v>1</v>
      </c>
      <c r="D20" s="62" t="str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/>
      </c>
      <c r="E20" s="62" t="str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/>
      </c>
      <c r="F20" s="62" t="str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/>
      </c>
      <c r="G20" s="69" t="str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/>
      </c>
      <c r="H20" s="62" t="str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/>
      </c>
      <c r="I20" s="62" t="str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/>
      </c>
      <c r="J20" s="62" t="str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/>
      </c>
      <c r="K20" s="62" t="str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/>
      </c>
      <c r="L20" s="62" t="str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/>
      </c>
      <c r="M20" s="62" t="str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/>
      </c>
      <c r="N20" s="62" t="str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/>
      </c>
      <c r="O20" s="62" t="str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/>
      </c>
      <c r="P20" s="62" t="str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/>
      </c>
      <c r="Q20" s="62" t="str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/>
      </c>
      <c r="R20" s="62" t="str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/>
      </c>
      <c r="S20" s="62" t="str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/>
      </c>
      <c r="T20" s="62" t="str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/>
      </c>
      <c r="U20" s="62" t="str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/>
      </c>
      <c r="V20" s="62" t="str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/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0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31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31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31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31</v>
      </c>
      <c r="B24" s="2">
        <v>2</v>
      </c>
      <c r="C24" s="2">
        <v>5</v>
      </c>
      <c r="D24" s="62" t="str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/>
      </c>
      <c r="E24" s="62" t="str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/>
      </c>
      <c r="F24" s="62" t="str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/>
      </c>
      <c r="G24" s="69" t="str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/>
      </c>
      <c r="H24" s="62" t="str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/>
      </c>
      <c r="I24" s="62" t="str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/>
      </c>
      <c r="J24" s="62" t="str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/>
      </c>
      <c r="K24" s="62" t="str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/>
      </c>
      <c r="L24" s="62" t="str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/>
      </c>
      <c r="M24" s="62" t="str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/>
      </c>
      <c r="N24" s="62" t="str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/>
      </c>
      <c r="O24" s="62" t="str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/>
      </c>
      <c r="P24" s="62" t="str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/>
      </c>
      <c r="Q24" s="62" t="str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/>
      </c>
      <c r="R24" s="62" t="str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/>
      </c>
      <c r="S24" s="62" t="str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/>
      </c>
      <c r="T24" s="62" t="str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/>
      </c>
      <c r="U24" s="62" t="str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/>
      </c>
      <c r="V24" s="62" t="str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/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7.3827684520804057E-2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7.0033119199051808E-2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6.9033119199051793E-2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6.7033119199051777E-2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0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0</v>
      </c>
    </row>
    <row r="25" spans="1:29" x14ac:dyDescent="0.25">
      <c r="A25" s="2">
        <f>Results!$D$3</f>
        <v>31</v>
      </c>
      <c r="B25" s="2">
        <v>2</v>
      </c>
      <c r="C25" s="2">
        <v>6</v>
      </c>
      <c r="D25" s="62" t="str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/>
      </c>
      <c r="E25" s="62" t="str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/>
      </c>
      <c r="F25" s="62" t="str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/>
      </c>
      <c r="G25" s="69" t="str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/>
      </c>
      <c r="H25" s="62" t="str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/>
      </c>
      <c r="I25" s="62" t="str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/>
      </c>
      <c r="J25" s="62" t="str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/>
      </c>
      <c r="K25" s="62" t="str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/>
      </c>
      <c r="L25" s="62" t="str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/>
      </c>
      <c r="M25" s="62" t="str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/>
      </c>
      <c r="N25" s="62" t="str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/>
      </c>
      <c r="O25" s="62" t="str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/>
      </c>
      <c r="P25" s="62" t="str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/>
      </c>
      <c r="Q25" s="62" t="str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/>
      </c>
      <c r="R25" s="62" t="str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/>
      </c>
      <c r="S25" s="62" t="str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/>
      </c>
      <c r="T25" s="62" t="str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/>
      </c>
      <c r="U25" s="62" t="str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/>
      </c>
      <c r="V25" s="62" t="str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/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7.3827684520804057E-2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7.0033119199051808E-2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6.9033119199051793E-2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6.7033119199051777E-2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0</v>
      </c>
      <c r="AB25" s="2">
        <f>SUMIFS(PERSALDATA!$G$2:$G$20871,PERSALDATA!$A$2:$A$20871,WORKING!A25,PERSALDATA!$D$2:$D$20871,WORKING!B25,PERSALDATA!$E$2:$E$20871,WORKING!C25,PERSALDATA!$F$2:$F$20871,"S&amp;W: BASIC SALARY (RES)")</f>
        <v>0</v>
      </c>
      <c r="AC25" s="2">
        <f>SUMIFS(PERSALDATA!$H$2:$H$20871,PERSALDATA!$A$2:$A$20871,WORKING!A25,PERSALDATA!$D$2:$D$20871,WORKING!B25,PERSALDATA!$E$2:$E$20871,WORKING!C25)</f>
        <v>0</v>
      </c>
    </row>
    <row r="26" spans="1:29" x14ac:dyDescent="0.25">
      <c r="A26" s="2">
        <f>Results!$D$3</f>
        <v>31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0.67667786395843821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5.638982199653652E-2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2.4822346979797814E-2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0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8.8141740841527885E-2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8.7967467280440553E-2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0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2.4119047148703541E-4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0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6.5759568471771862E-2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7.5347486001316744E-2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7.107390264282494E-2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7.007390264282494E-2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6.8073902642824938E-2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1.3301920825607806E-2</v>
      </c>
      <c r="AB26" s="2">
        <f>SUMIFS(PERSALDATA!$G$2:$G$20871,PERSALDATA!$A$2:$A$20871,WORKING!A26,PERSALDATA!$D$2:$D$20871,WORKING!B26,PERSALDATA!$E$2:$E$20871,WORKING!C26,PERSALDATA!$F$2:$F$20871,"S&amp;W: BASIC SALARY (RES)")</f>
        <v>1</v>
      </c>
      <c r="AC26" s="2">
        <f>SUMIFS(PERSALDATA!$H$2:$H$20871,PERSALDATA!$A$2:$A$20871,WORKING!A26,PERSALDATA!$D$2:$D$20871,WORKING!B26,PERSALDATA!$E$2:$E$20871,WORKING!C26)</f>
        <v>290061.21000000002</v>
      </c>
    </row>
    <row r="27" spans="1:29" x14ac:dyDescent="0.25">
      <c r="A27" s="2">
        <f>Results!$D$3</f>
        <v>31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0.83787040069375318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4.3277016733268461E-2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5.7525850252839955E-3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0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3.941586035842738E-3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0.10892240638472167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0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2.3600512712989189E-4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0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0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0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7.5617985742580204E-2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7.0001597940284807E-2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6.9001597940284792E-2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6.7001597940284804E-2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1.4851047357176149E-2</v>
      </c>
      <c r="AB27" s="2">
        <f>SUMIFS(PERSALDATA!$G$2:$G$20871,PERSALDATA!$A$2:$A$20871,WORKING!A27,PERSALDATA!$D$2:$D$20871,WORKING!B27,PERSALDATA!$E$2:$E$20871,WORKING!C27,PERSALDATA!$F$2:$F$20871,"S&amp;W: BASIC SALARY (RES)")</f>
        <v>2</v>
      </c>
      <c r="AC27" s="2">
        <f>SUMIFS(PERSALDATA!$H$2:$H$20871,PERSALDATA!$A$2:$A$20871,WORKING!A27,PERSALDATA!$D$2:$D$20871,WORKING!B27,PERSALDATA!$E$2:$E$20871,WORKING!C27)</f>
        <v>469354.21</v>
      </c>
    </row>
    <row r="28" spans="1:29" x14ac:dyDescent="0.25">
      <c r="A28" s="2">
        <f>Results!$D$3</f>
        <v>31</v>
      </c>
      <c r="B28" s="2">
        <v>2</v>
      </c>
      <c r="C28" s="2">
        <v>9</v>
      </c>
      <c r="D28" s="62" t="str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/>
      </c>
      <c r="E28" s="62" t="str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/>
      </c>
      <c r="F28" s="62" t="str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/>
      </c>
      <c r="G28" s="69" t="str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/>
      </c>
      <c r="H28" s="62" t="str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/>
      </c>
      <c r="I28" s="62" t="str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/>
      </c>
      <c r="J28" s="62" t="str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/>
      </c>
      <c r="K28" s="62" t="str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/>
      </c>
      <c r="L28" s="62" t="str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/>
      </c>
      <c r="M28" s="62" t="str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/>
      </c>
      <c r="N28" s="62" t="str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/>
      </c>
      <c r="O28" s="62" t="str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/>
      </c>
      <c r="P28" s="62" t="str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/>
      </c>
      <c r="Q28" s="62" t="str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/>
      </c>
      <c r="R28" s="62" t="str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/>
      </c>
      <c r="S28" s="62" t="str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/>
      </c>
      <c r="T28" s="62" t="str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/>
      </c>
      <c r="U28" s="62" t="str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/>
      </c>
      <c r="V28" s="62" t="str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/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7.3827684520804057E-2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7.0033119199051808E-2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6.9033119199051793E-2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6.7033119199051777E-2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0</v>
      </c>
      <c r="AB28" s="2">
        <f>SUMIFS(PERSALDATA!$G$2:$G$20871,PERSALDATA!$A$2:$A$20871,WORKING!A28,PERSALDATA!$D$2:$D$20871,WORKING!B28,PERSALDATA!$E$2:$E$20871,WORKING!C28,PERSALDATA!$F$2:$F$20871,"S&amp;W: BASIC SALARY (RES)")</f>
        <v>0</v>
      </c>
      <c r="AC28" s="2">
        <f>SUMIFS(PERSALDATA!$H$2:$H$20871,PERSALDATA!$A$2:$A$20871,WORKING!A28,PERSALDATA!$D$2:$D$20871,WORKING!B28,PERSALDATA!$E$2:$E$20871,WORKING!C28)</f>
        <v>0</v>
      </c>
    </row>
    <row r="29" spans="1:29" x14ac:dyDescent="0.25">
      <c r="A29" s="2">
        <f>Results!$D$3</f>
        <v>31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0.75478455192555827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6.2661540682687394E-2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2.1508713774000036E-2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0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0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9.812163583232085E-2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6.2780248298230562E-2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1.4330948720276594E-4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0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0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0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7.4365337753175983E-2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6.9784912862260004E-2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6.8784912862259989E-2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6.6784912862259987E-2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1.4675219651081955E-2</v>
      </c>
      <c r="AB29" s="2">
        <f>SUMIFS(PERSALDATA!$G$2:$G$20871,PERSALDATA!$A$2:$A$20871,WORKING!A29,PERSALDATA!$D$2:$D$20871,WORKING!B29,PERSALDATA!$E$2:$E$20871,WORKING!C29,PERSALDATA!$F$2:$F$20871,"S&amp;W: BASIC SALARY (RES)")</f>
        <v>2</v>
      </c>
      <c r="AC29" s="2">
        <f>SUMIFS(PERSALDATA!$H$2:$H$20871,PERSALDATA!$A$2:$A$20871,WORKING!A29,PERSALDATA!$D$2:$D$20871,WORKING!B29,PERSALDATA!$E$2:$E$20871,WORKING!C29)</f>
        <v>976348.4800000001</v>
      </c>
    </row>
    <row r="30" spans="1:29" x14ac:dyDescent="0.25">
      <c r="A30" s="2">
        <f>Results!$D$3</f>
        <v>31</v>
      </c>
      <c r="B30" s="2">
        <v>2</v>
      </c>
      <c r="C30" s="2">
        <v>11</v>
      </c>
      <c r="D30" s="62" t="str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/>
      </c>
      <c r="E30" s="62" t="str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/>
      </c>
      <c r="F30" s="62" t="str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/>
      </c>
      <c r="G30" s="69" t="str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/>
      </c>
      <c r="H30" s="62" t="str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/>
      </c>
      <c r="I30" s="62" t="str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/>
      </c>
      <c r="J30" s="62" t="str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/>
      </c>
      <c r="K30" s="62" t="str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/>
      </c>
      <c r="L30" s="62" t="str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/>
      </c>
      <c r="M30" s="62" t="str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/>
      </c>
      <c r="N30" s="62" t="str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/>
      </c>
      <c r="O30" s="62" t="str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/>
      </c>
      <c r="P30" s="62" t="str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/>
      </c>
      <c r="Q30" s="62" t="str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/>
      </c>
      <c r="R30" s="62" t="str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/>
      </c>
      <c r="S30" s="62" t="str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/>
      </c>
      <c r="T30" s="62" t="str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/>
      </c>
      <c r="U30" s="62" t="str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/>
      </c>
      <c r="V30" s="62" t="str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/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0</v>
      </c>
      <c r="AB30" s="2">
        <f>SUMIFS(PERSALDATA!$G$2:$G$20871,PERSALDATA!$A$2:$A$20871,WORKING!A30,PERSALDATA!$D$2:$D$20871,WORKING!B30,PERSALDATA!$E$2:$E$20871,WORKING!C30,PERSALDATA!$F$2:$F$20871,"S&amp;W: BASIC SALARY (RES)")</f>
        <v>0</v>
      </c>
      <c r="AC30" s="2">
        <f>SUMIFS(PERSALDATA!$H$2:$H$20871,PERSALDATA!$A$2:$A$20871,WORKING!A30,PERSALDATA!$D$2:$D$20871,WORKING!B30,PERSALDATA!$E$2:$E$20871,WORKING!C30)</f>
        <v>0</v>
      </c>
    </row>
    <row r="31" spans="1:29" x14ac:dyDescent="0.25">
      <c r="A31" s="2">
        <f>Results!$D$3</f>
        <v>31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0.67726495014612931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5.6434144993990867E-2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0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0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1.3166044542356361E-2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8.8044208669315741E-2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3.9345962866600512E-2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9.1980874394173261E-5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9.3569260244212082E-2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3.2083447663000787E-2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0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1.4801129618748738E-2</v>
      </c>
      <c r="AB31" s="2">
        <f>SUMIFS(PERSALDATA!$G$2:$G$20871,PERSALDATA!$A$2:$A$20871,WORKING!A31,PERSALDATA!$D$2:$D$20871,WORKING!B31,PERSALDATA!$E$2:$E$20871,WORKING!C31,PERSALDATA!$F$2:$F$20871,"S&amp;W: BASIC SALARY (RES)")</f>
        <v>4</v>
      </c>
      <c r="AC31" s="2">
        <f>SUMIFS(PERSALDATA!$H$2:$H$20871,PERSALDATA!$A$2:$A$20871,WORKING!A31,PERSALDATA!$D$2:$D$20871,WORKING!B31,PERSALDATA!$E$2:$E$20871,WORKING!C31)</f>
        <v>3042371.6000000006</v>
      </c>
    </row>
    <row r="32" spans="1:29" x14ac:dyDescent="0.25">
      <c r="A32" s="2">
        <f>Results!$D$3</f>
        <v>31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0.59807536673123063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4.9688393910049693E-2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0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2.8918662675178976E-2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7.7749620473688094E-2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2.076010919253617E-2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7.3149479133440592E-5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0.20503765542222149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1.969704211596161E-2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1.4565122817685313E-2</v>
      </c>
      <c r="AB32" s="2">
        <f>SUMIFS(PERSALDATA!$G$2:$G$20871,PERSALDATA!$A$2:$A$20871,WORKING!A32,PERSALDATA!$D$2:$D$20871,WORKING!B32,PERSALDATA!$E$2:$E$20871,WORKING!C32,PERSALDATA!$F$2:$F$20871,"S&amp;W: BASIC SALARY (RES)")</f>
        <v>4</v>
      </c>
      <c r="AC32" s="2">
        <f>SUMIFS(PERSALDATA!$H$2:$H$20871,PERSALDATA!$A$2:$A$20871,WORKING!A32,PERSALDATA!$D$2:$D$20871,WORKING!B32,PERSALDATA!$E$2:$E$20871,WORKING!C32)</f>
        <v>3825591.1499999994</v>
      </c>
    </row>
    <row r="33" spans="1:29" x14ac:dyDescent="0.25">
      <c r="A33" s="2">
        <f>Results!$D$3</f>
        <v>31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0.59996565789873002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0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0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1.0427564407384545E-2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7.7995435514031625E-2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5.7351604240614988E-5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0.31155399057561323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1.4842726259825623E-2</v>
      </c>
      <c r="AB33" s="2">
        <f>SUMIFS(PERSALDATA!$G$2:$G$20871,PERSALDATA!$A$2:$A$20871,WORKING!A33,PERSALDATA!$D$2:$D$20871,WORKING!B33,PERSALDATA!$E$2:$E$20871,WORKING!C33,PERSALDATA!$F$2:$F$20871,"S&amp;W: BASIC SALARY (RES)")</f>
        <v>1</v>
      </c>
      <c r="AC33" s="2">
        <f>SUMIFS(PERSALDATA!$H$2:$H$20871,PERSALDATA!$A$2:$A$20871,WORKING!A33,PERSALDATA!$D$2:$D$20871,WORKING!B33,PERSALDATA!$E$2:$E$20871,WORKING!C33)</f>
        <v>1219843.82</v>
      </c>
    </row>
    <row r="34" spans="1:29" x14ac:dyDescent="0.25">
      <c r="A34" s="2">
        <f>Results!$D$3</f>
        <v>31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0.60000022492979388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0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0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0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7.7999654357883544E-2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0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0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0.3220001207123227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1.4999999999999999E-2</v>
      </c>
      <c r="AB34" s="2">
        <f>SUMIFS(PERSALDATA!$G$2:$G$20871,PERSALDATA!$A$2:$A$20871,WORKING!A34,PERSALDATA!$D$2:$D$20871,WORKING!B34,PERSALDATA!$E$2:$E$20871,WORKING!C34,PERSALDATA!$F$2:$F$20871,"S&amp;W: BASIC SALARY (RES)")</f>
        <v>0</v>
      </c>
      <c r="AC34" s="2">
        <f>SUMIFS(PERSALDATA!$H$2:$H$20871,PERSALDATA!$A$2:$A$20871,WORKING!A34,PERSALDATA!$D$2:$D$20871,WORKING!B34,PERSALDATA!$E$2:$E$20871,WORKING!C34)</f>
        <v>26674.989999999998</v>
      </c>
    </row>
    <row r="35" spans="1:29" x14ac:dyDescent="0.25">
      <c r="A35" s="2">
        <f>Results!$D$3</f>
        <v>31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31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31</v>
      </c>
      <c r="B37" s="2">
        <v>3</v>
      </c>
      <c r="C37" s="2">
        <v>1</v>
      </c>
      <c r="D37" s="62" t="str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/>
      </c>
      <c r="E37" s="62" t="str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/>
      </c>
      <c r="F37" s="62" t="str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/>
      </c>
      <c r="G37" s="69" t="str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/>
      </c>
      <c r="H37" s="62" t="str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/>
      </c>
      <c r="I37" s="62" t="str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/>
      </c>
      <c r="J37" s="62" t="str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/>
      </c>
      <c r="K37" s="62" t="str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/>
      </c>
      <c r="L37" s="62" t="str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/>
      </c>
      <c r="M37" s="62" t="str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/>
      </c>
      <c r="N37" s="62" t="str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/>
      </c>
      <c r="O37" s="62" t="str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/>
      </c>
      <c r="P37" s="62" t="str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/>
      </c>
      <c r="Q37" s="62" t="str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/>
      </c>
      <c r="R37" s="62" t="str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/>
      </c>
      <c r="S37" s="62" t="str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/>
      </c>
      <c r="T37" s="62" t="str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/>
      </c>
      <c r="U37" s="62" t="str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/>
      </c>
      <c r="V37" s="62" t="str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/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0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31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31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31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31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0.6313970869225638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0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4.8079988004933363E-2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0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0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8.2080909003814706E-2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0.23813056459083395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3.1145147785417943E-4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0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0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0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7.2345920911625047E-2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6.9519200119950678E-2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6.8519200119950677E-2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6.6519200119950675E-2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1.4274128407758187E-2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56156.42</v>
      </c>
    </row>
    <row r="42" spans="1:29" x14ac:dyDescent="0.25">
      <c r="A42" s="2">
        <f>Results!$D$3</f>
        <v>31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0.63613496179964268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4.4447432436115313E-2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5.0875226041455696E-2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0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6.2795360021791716E-2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8.1221673140924586E-2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0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2.7463200724230254E-4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0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0.12425071455282756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7.3012617861154441E-2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7.0433178139912317E-2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6.9433178139912316E-2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6.7433178139912314E-2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1.3290821728942651E-2</v>
      </c>
      <c r="AB42" s="2">
        <f>SUMIFS(PERSALDATA!$G$2:$G$20871,PERSALDATA!$A$2:$A$20871,WORKING!A42,PERSALDATA!$D$2:$D$20871,WORKING!B42,PERSALDATA!$E$2:$E$20871,WORKING!C42,PERSALDATA!$F$2:$F$20871,"S&amp;W: BASIC SALARY (RES)")</f>
        <v>5</v>
      </c>
      <c r="AC42" s="2">
        <f>SUMIFS(PERSALDATA!$H$2:$H$20871,PERSALDATA!$A$2:$A$20871,WORKING!A42,PERSALDATA!$D$2:$D$20871,WORKING!B42,PERSALDATA!$E$2:$E$20871,WORKING!C42)</f>
        <v>1167562.3800000001</v>
      </c>
    </row>
    <row r="43" spans="1:29" x14ac:dyDescent="0.25">
      <c r="A43" s="2">
        <f>Results!$D$3</f>
        <v>31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0.72991223989021836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3.8590703631716627E-2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2.5064510631010572E-2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1.7178843005931212E-3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4.9022428762822076E-2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6.7201661871893525E-2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9.3198318266175337E-3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2.5670800820598528E-4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7.8914031076922214E-2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7.4781411194722702E-2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7.0484691325132229E-2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6.9484691325132228E-2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6.748469132513224E-2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1.3884845288969419E-2</v>
      </c>
      <c r="AB43" s="2">
        <f>SUMIFS(PERSALDATA!$G$2:$G$20871,PERSALDATA!$A$2:$A$20871,WORKING!A43,PERSALDATA!$D$2:$D$20871,WORKING!B43,PERSALDATA!$E$2:$E$20871,WORKING!C43,PERSALDATA!$F$2:$F$20871,"S&amp;W: BASIC SALARY (RES)")</f>
        <v>7</v>
      </c>
      <c r="AC43" s="2">
        <f>SUMIFS(PERSALDATA!$H$2:$H$20871,PERSALDATA!$A$2:$A$20871,WORKING!A43,PERSALDATA!$D$2:$D$20871,WORKING!B43,PERSALDATA!$E$2:$E$20871,WORKING!C43)</f>
        <v>1771428.96</v>
      </c>
    </row>
    <row r="44" spans="1:29" x14ac:dyDescent="0.25">
      <c r="A44" s="2">
        <f>Results!$D$3</f>
        <v>31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0.75639426040804481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5.7109058358914375E-2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3.1316267926212706E-2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1.2837057984198735E-4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3.9038596669018225E-2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9.1319447437207046E-2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3.7610393762238228E-3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2.0454737980695351E-4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1.9955125538011653E-2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0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7.732863267184356E-4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7.4166503990974089E-2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7.0272416270773158E-2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6.9272416270773143E-2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6.7272416270773142E-2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1.3941608820374433E-2</v>
      </c>
      <c r="AB44" s="2">
        <f>SUMIFS(PERSALDATA!$G$2:$G$20871,PERSALDATA!$A$2:$A$20871,WORKING!A44,PERSALDATA!$D$2:$D$20871,WORKING!B44,PERSALDATA!$E$2:$E$20871,WORKING!C44,PERSALDATA!$F$2:$F$20871,"S&amp;W: BASIC SALARY (RES)")</f>
        <v>33</v>
      </c>
      <c r="AC44" s="2">
        <f>SUMIFS(PERSALDATA!$H$2:$H$20871,PERSALDATA!$A$2:$A$20871,WORKING!A44,PERSALDATA!$D$2:$D$20871,WORKING!B44,PERSALDATA!$E$2:$E$20871,WORKING!C44)</f>
        <v>11486043</v>
      </c>
    </row>
    <row r="45" spans="1:29" x14ac:dyDescent="0.25">
      <c r="A45" s="2">
        <f>Results!$D$3</f>
        <v>31</v>
      </c>
      <c r="B45" s="2">
        <v>3</v>
      </c>
      <c r="C45" s="2">
        <v>9</v>
      </c>
      <c r="D45" s="62" t="str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/>
      </c>
      <c r="E45" s="62" t="str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/>
      </c>
      <c r="F45" s="62" t="str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/>
      </c>
      <c r="G45" s="69" t="str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/>
      </c>
      <c r="H45" s="62" t="str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/>
      </c>
      <c r="I45" s="62" t="str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/>
      </c>
      <c r="J45" s="62" t="str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/>
      </c>
      <c r="K45" s="62" t="str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/>
      </c>
      <c r="L45" s="62" t="str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/>
      </c>
      <c r="M45" s="62" t="str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/>
      </c>
      <c r="N45" s="62" t="str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/>
      </c>
      <c r="O45" s="62" t="str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/>
      </c>
      <c r="P45" s="62" t="str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/>
      </c>
      <c r="Q45" s="62" t="str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/>
      </c>
      <c r="R45" s="62" t="str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/>
      </c>
      <c r="S45" s="62" t="str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/>
      </c>
      <c r="T45" s="62" t="str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/>
      </c>
      <c r="U45" s="62" t="str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/>
      </c>
      <c r="V45" s="62" t="str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/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7.3827684520804057E-2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7.0033119199051808E-2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6.9033119199051793E-2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6.7033119199051777E-2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0</v>
      </c>
      <c r="AB45" s="2">
        <f>SUMIFS(PERSALDATA!$G$2:$G$20871,PERSALDATA!$A$2:$A$20871,WORKING!A45,PERSALDATA!$D$2:$D$20871,WORKING!B45,PERSALDATA!$E$2:$E$20871,WORKING!C45,PERSALDATA!$F$2:$F$20871,"S&amp;W: BASIC SALARY (RES)")</f>
        <v>0</v>
      </c>
      <c r="AC45" s="2">
        <f>SUMIFS(PERSALDATA!$H$2:$H$20871,PERSALDATA!$A$2:$A$20871,WORKING!A45,PERSALDATA!$D$2:$D$20871,WORKING!B45,PERSALDATA!$E$2:$E$20871,WORKING!C45)</f>
        <v>0</v>
      </c>
    </row>
    <row r="46" spans="1:29" x14ac:dyDescent="0.25">
      <c r="A46" s="2">
        <f>Results!$D$3</f>
        <v>31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0.77868581622425481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6.2086749025214605E-2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2.0820075999070809E-2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0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3.1266820697813273E-2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0.1012287861001938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0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1.4337036247215218E-4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0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0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5.7683815909805305E-3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0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7.4855409713840013E-2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7.0260801550476482E-2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6.9260801550476495E-2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6.7260801550476493E-2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1.4216545994109656E-2</v>
      </c>
      <c r="AB46" s="2">
        <f>SUMIFS(PERSALDATA!$G$2:$G$20871,PERSALDATA!$A$2:$A$20871,WORKING!A46,PERSALDATA!$D$2:$D$20871,WORKING!B46,PERSALDATA!$E$2:$E$20871,WORKING!C46,PERSALDATA!$F$2:$F$20871,"S&amp;W: BASIC SALARY (RES)")</f>
        <v>13</v>
      </c>
      <c r="AC46" s="2">
        <f>SUMIFS(PERSALDATA!$H$2:$H$20871,PERSALDATA!$A$2:$A$20871,WORKING!A46,PERSALDATA!$D$2:$D$20871,WORKING!B46,PERSALDATA!$E$2:$E$20871,WORKING!C46)</f>
        <v>6628217.8799999999</v>
      </c>
    </row>
    <row r="47" spans="1:29" x14ac:dyDescent="0.25">
      <c r="A47" s="2">
        <f>Results!$D$3</f>
        <v>31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0.66656657452671253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3.3481605440785898E-2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0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0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0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5.2063757864934307E-2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2.4747971221639738E-2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1.0419399099919621E-4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0.15340757701161042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6.9628319943317904E-2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1.4998437090135014E-2</v>
      </c>
      <c r="AB47" s="2">
        <f>SUMIFS(PERSALDATA!$G$2:$G$20871,PERSALDATA!$A$2:$A$20871,WORKING!A47,PERSALDATA!$D$2:$D$20871,WORKING!B47,PERSALDATA!$E$2:$E$20871,WORKING!C47,PERSALDATA!$F$2:$F$20871,"S&amp;W: BASIC SALARY (RES)")</f>
        <v>4</v>
      </c>
      <c r="AC47" s="2">
        <f>SUMIFS(PERSALDATA!$H$2:$H$20871,PERSALDATA!$A$2:$A$20871,WORKING!A47,PERSALDATA!$D$2:$D$20871,WORKING!B47,PERSALDATA!$E$2:$E$20871,WORKING!C47)</f>
        <v>2294086.23</v>
      </c>
    </row>
    <row r="48" spans="1:29" x14ac:dyDescent="0.25">
      <c r="A48" s="2">
        <f>Results!$D$3</f>
        <v>31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0.71088143809462623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4.6751412496792412E-2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1.1319137639349739E-3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0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1.4028373233328098E-2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9.2414322952281178E-2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1.1204800200270258E-2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9.2386801412372573E-5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0.11367835399258629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9.8169984647683822E-3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1.477120989301987E-2</v>
      </c>
      <c r="AB48" s="2">
        <f>SUMIFS(PERSALDATA!$G$2:$G$20871,PERSALDATA!$A$2:$A$20871,WORKING!A48,PERSALDATA!$D$2:$D$20871,WORKING!B48,PERSALDATA!$E$2:$E$20871,WORKING!C48,PERSALDATA!$F$2:$F$20871,"S&amp;W: BASIC SALARY (RES)")</f>
        <v>15</v>
      </c>
      <c r="AC48" s="2">
        <f>SUMIFS(PERSALDATA!$H$2:$H$20871,PERSALDATA!$A$2:$A$20871,WORKING!A48,PERSALDATA!$D$2:$D$20871,WORKING!B48,PERSALDATA!$E$2:$E$20871,WORKING!C48)</f>
        <v>10601514.34</v>
      </c>
    </row>
    <row r="49" spans="1:29" x14ac:dyDescent="0.25">
      <c r="A49" s="2">
        <f>Results!$D$3</f>
        <v>31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0.62643988859431976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3.041477517817023E-2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0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9.4930961560511212E-3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7.4069384867930341E-2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0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7.4754381005447877E-5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0.22415353544985328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3.5354565372669816E-2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1.4856482241944151E-2</v>
      </c>
      <c r="AB49" s="2">
        <f>SUMIFS(PERSALDATA!$G$2:$G$20871,PERSALDATA!$A$2:$A$20871,WORKING!A49,PERSALDATA!$D$2:$D$20871,WORKING!B49,PERSALDATA!$E$2:$E$20871,WORKING!C49,PERSALDATA!$F$2:$F$20871,"S&amp;W: BASIC SALARY (RES)")</f>
        <v>11</v>
      </c>
      <c r="AC49" s="2">
        <f>SUMIFS(PERSALDATA!$H$2:$H$20871,PERSALDATA!$A$2:$A$20871,WORKING!A49,PERSALDATA!$D$2:$D$20871,WORKING!B49,PERSALDATA!$E$2:$E$20871,WORKING!C49)</f>
        <v>10996412.369999999</v>
      </c>
    </row>
    <row r="50" spans="1:29" x14ac:dyDescent="0.25">
      <c r="A50" s="2">
        <f>Results!$D$3</f>
        <v>31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0.56473025945488187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3.0048606830518874E-2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0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1.5151831328944723E-2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4.6875755512602126E-2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0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5.6990436546934033E-5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0.24385090961833503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9.9285646818170412E-2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1.4771867673517626E-2</v>
      </c>
      <c r="AB50" s="2">
        <f>SUMIFS(PERSALDATA!$G$2:$G$20871,PERSALDATA!$A$2:$A$20871,WORKING!A50,PERSALDATA!$D$2:$D$20871,WORKING!B50,PERSALDATA!$E$2:$E$20871,WORKING!C50,PERSALDATA!$F$2:$F$20871,"S&amp;W: BASIC SALARY (RES)")</f>
        <v>3</v>
      </c>
      <c r="AC50" s="2">
        <f>SUMIFS(PERSALDATA!$H$2:$H$20871,PERSALDATA!$A$2:$A$20871,WORKING!A50,PERSALDATA!$D$2:$D$20871,WORKING!B50,PERSALDATA!$E$2:$E$20871,WORKING!C50)</f>
        <v>3682723.1500000004</v>
      </c>
    </row>
    <row r="51" spans="1:29" x14ac:dyDescent="0.25">
      <c r="A51" s="2">
        <f>Results!$D$3</f>
        <v>31</v>
      </c>
      <c r="B51" s="2">
        <v>3</v>
      </c>
      <c r="C51" s="2">
        <v>15</v>
      </c>
      <c r="D51" s="62" t="str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/>
      </c>
      <c r="E51" s="62" t="str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/>
      </c>
      <c r="F51" s="62" t="str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/>
      </c>
      <c r="G51" s="69" t="str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/>
      </c>
      <c r="H51" s="62" t="str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/>
      </c>
      <c r="I51" s="62" t="str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/>
      </c>
      <c r="J51" s="62" t="str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/>
      </c>
      <c r="K51" s="62" t="str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/>
      </c>
      <c r="L51" s="62" t="str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/>
      </c>
      <c r="M51" s="62" t="str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/>
      </c>
      <c r="N51" s="62" t="str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/>
      </c>
      <c r="O51" s="62" t="str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/>
      </c>
      <c r="P51" s="62" t="str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/>
      </c>
      <c r="Q51" s="62" t="str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/>
      </c>
      <c r="R51" s="62" t="str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/>
      </c>
      <c r="S51" s="62" t="str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/>
      </c>
      <c r="T51" s="62" t="str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/>
      </c>
      <c r="U51" s="62" t="str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/>
      </c>
      <c r="V51" s="62" t="str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/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0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31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31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31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31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31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31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31</v>
      </c>
      <c r="B58" s="2">
        <v>4</v>
      </c>
      <c r="C58" s="2">
        <v>5</v>
      </c>
      <c r="D58" s="62" t="str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/>
      </c>
      <c r="E58" s="62" t="str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/>
      </c>
      <c r="F58" s="62" t="str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/>
      </c>
      <c r="G58" s="69" t="str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/>
      </c>
      <c r="H58" s="62" t="str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/>
      </c>
      <c r="I58" s="62" t="str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/>
      </c>
      <c r="J58" s="62" t="str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/>
      </c>
      <c r="K58" s="62" t="str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/>
      </c>
      <c r="L58" s="62" t="str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/>
      </c>
      <c r="M58" s="62" t="str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/>
      </c>
      <c r="N58" s="62" t="str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/>
      </c>
      <c r="O58" s="62" t="str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/>
      </c>
      <c r="P58" s="62" t="str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/>
      </c>
      <c r="Q58" s="62" t="str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/>
      </c>
      <c r="R58" s="62" t="str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/>
      </c>
      <c r="S58" s="62" t="str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/>
      </c>
      <c r="T58" s="62" t="str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/>
      </c>
      <c r="U58" s="62" t="str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/>
      </c>
      <c r="V58" s="62" t="str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/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7.3827684520804057E-2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7.0033119199051808E-2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6.9033119199051793E-2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6.7033119199051777E-2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0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0</v>
      </c>
    </row>
    <row r="59" spans="1:29" x14ac:dyDescent="0.25">
      <c r="A59" s="2">
        <f>Results!$D$3</f>
        <v>31</v>
      </c>
      <c r="B59" s="2">
        <v>4</v>
      </c>
      <c r="C59" s="2">
        <v>6</v>
      </c>
      <c r="D59" s="62" t="str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/>
      </c>
      <c r="E59" s="62" t="str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/>
      </c>
      <c r="F59" s="62" t="str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/>
      </c>
      <c r="G59" s="69" t="str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/>
      </c>
      <c r="H59" s="62" t="str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/>
      </c>
      <c r="I59" s="62" t="str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/>
      </c>
      <c r="J59" s="62" t="str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/>
      </c>
      <c r="K59" s="62" t="str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/>
      </c>
      <c r="L59" s="62" t="str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/>
      </c>
      <c r="M59" s="62" t="str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/>
      </c>
      <c r="N59" s="62" t="str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/>
      </c>
      <c r="O59" s="62" t="str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/>
      </c>
      <c r="P59" s="62" t="str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/>
      </c>
      <c r="Q59" s="62" t="str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/>
      </c>
      <c r="R59" s="62" t="str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/>
      </c>
      <c r="S59" s="62" t="str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/>
      </c>
      <c r="T59" s="62" t="str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/>
      </c>
      <c r="U59" s="62" t="str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/>
      </c>
      <c r="V59" s="62" t="str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/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7.3827684520804057E-2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7.0033119199051808E-2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6.9033119199051793E-2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6.7033119199051777E-2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0</v>
      </c>
      <c r="AB59" s="2">
        <f>SUMIFS(PERSALDATA!$G$2:$G$20871,PERSALDATA!$A$2:$A$20871,WORKING!A59,PERSALDATA!$D$2:$D$20871,WORKING!B59,PERSALDATA!$E$2:$E$20871,WORKING!C59,PERSALDATA!$F$2:$F$20871,"S&amp;W: BASIC SALARY (RES)")</f>
        <v>0</v>
      </c>
      <c r="AC59" s="2">
        <f>SUMIFS(PERSALDATA!$H$2:$H$20871,PERSALDATA!$A$2:$A$20871,WORKING!A59,PERSALDATA!$D$2:$D$20871,WORKING!B59,PERSALDATA!$E$2:$E$20871,WORKING!C59)</f>
        <v>0</v>
      </c>
    </row>
    <row r="60" spans="1:29" x14ac:dyDescent="0.25">
      <c r="A60" s="2">
        <f>Results!$D$3</f>
        <v>31</v>
      </c>
      <c r="B60" s="2">
        <v>4</v>
      </c>
      <c r="C60" s="2">
        <v>7</v>
      </c>
      <c r="D60" s="62" t="str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/>
      </c>
      <c r="E60" s="62" t="str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/>
      </c>
      <c r="F60" s="62" t="str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/>
      </c>
      <c r="G60" s="69" t="str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/>
      </c>
      <c r="H60" s="62" t="str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/>
      </c>
      <c r="I60" s="62" t="str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/>
      </c>
      <c r="J60" s="62" t="str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/>
      </c>
      <c r="K60" s="62" t="str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/>
      </c>
      <c r="L60" s="62" t="str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/>
      </c>
      <c r="M60" s="62" t="str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/>
      </c>
      <c r="N60" s="62" t="str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/>
      </c>
      <c r="O60" s="62" t="str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/>
      </c>
      <c r="P60" s="62" t="str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/>
      </c>
      <c r="Q60" s="62" t="str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/>
      </c>
      <c r="R60" s="62" t="str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/>
      </c>
      <c r="S60" s="62" t="str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/>
      </c>
      <c r="T60" s="62" t="str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/>
      </c>
      <c r="U60" s="62" t="str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/>
      </c>
      <c r="V60" s="62" t="str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/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7.3827684520804057E-2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7.0033119199051808E-2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6.9033119199051793E-2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6.7033119199051777E-2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0</v>
      </c>
      <c r="AB60" s="2">
        <f>SUMIFS(PERSALDATA!$G$2:$G$20871,PERSALDATA!$A$2:$A$20871,WORKING!A60,PERSALDATA!$D$2:$D$20871,WORKING!B60,PERSALDATA!$E$2:$E$20871,WORKING!C60,PERSALDATA!$F$2:$F$20871,"S&amp;W: BASIC SALARY (RES)")</f>
        <v>0</v>
      </c>
      <c r="AC60" s="2">
        <f>SUMIFS(PERSALDATA!$H$2:$H$20871,PERSALDATA!$A$2:$A$20871,WORKING!A60,PERSALDATA!$D$2:$D$20871,WORKING!B60,PERSALDATA!$E$2:$E$20871,WORKING!C60)</f>
        <v>0</v>
      </c>
    </row>
    <row r="61" spans="1:29" x14ac:dyDescent="0.25">
      <c r="A61" s="2">
        <f>Results!$D$3</f>
        <v>31</v>
      </c>
      <c r="B61" s="2">
        <v>4</v>
      </c>
      <c r="C61" s="2">
        <v>8</v>
      </c>
      <c r="D61" s="62" t="str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/>
      </c>
      <c r="E61" s="62" t="str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/>
      </c>
      <c r="F61" s="62" t="str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/>
      </c>
      <c r="G61" s="69" t="str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/>
      </c>
      <c r="H61" s="62" t="str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/>
      </c>
      <c r="I61" s="62" t="str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/>
      </c>
      <c r="J61" s="62" t="str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/>
      </c>
      <c r="K61" s="62" t="str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/>
      </c>
      <c r="L61" s="62" t="str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/>
      </c>
      <c r="M61" s="62" t="str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/>
      </c>
      <c r="N61" s="62" t="str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/>
      </c>
      <c r="O61" s="62" t="str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/>
      </c>
      <c r="P61" s="62" t="str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/>
      </c>
      <c r="Q61" s="62" t="str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/>
      </c>
      <c r="R61" s="62" t="str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/>
      </c>
      <c r="S61" s="62" t="str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/>
      </c>
      <c r="T61" s="62" t="str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/>
      </c>
      <c r="U61" s="62" t="str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/>
      </c>
      <c r="V61" s="62" t="str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/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7.3827684520804057E-2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7.0033119199051808E-2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6.9033119199051793E-2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6.7033119199051777E-2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0</v>
      </c>
      <c r="AB61" s="2">
        <f>SUMIFS(PERSALDATA!$G$2:$G$20871,PERSALDATA!$A$2:$A$20871,WORKING!A61,PERSALDATA!$D$2:$D$20871,WORKING!B61,PERSALDATA!$E$2:$E$20871,WORKING!C61,PERSALDATA!$F$2:$F$20871,"S&amp;W: BASIC SALARY (RES)")</f>
        <v>0</v>
      </c>
      <c r="AC61" s="2">
        <f>SUMIFS(PERSALDATA!$H$2:$H$20871,PERSALDATA!$A$2:$A$20871,WORKING!A61,PERSALDATA!$D$2:$D$20871,WORKING!B61,PERSALDATA!$E$2:$E$20871,WORKING!C61)</f>
        <v>0</v>
      </c>
    </row>
    <row r="62" spans="1:29" x14ac:dyDescent="0.25">
      <c r="A62" s="2">
        <f>Results!$D$3</f>
        <v>31</v>
      </c>
      <c r="B62" s="2">
        <v>4</v>
      </c>
      <c r="C62" s="2">
        <v>9</v>
      </c>
      <c r="D62" s="62" t="str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/>
      </c>
      <c r="E62" s="62" t="str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/>
      </c>
      <c r="F62" s="62" t="str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/>
      </c>
      <c r="G62" s="69" t="str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/>
      </c>
      <c r="H62" s="62" t="str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/>
      </c>
      <c r="I62" s="62" t="str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/>
      </c>
      <c r="J62" s="62" t="str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/>
      </c>
      <c r="K62" s="62" t="str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/>
      </c>
      <c r="L62" s="62" t="str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/>
      </c>
      <c r="M62" s="62" t="str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/>
      </c>
      <c r="N62" s="62" t="str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/>
      </c>
      <c r="O62" s="62" t="str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/>
      </c>
      <c r="P62" s="62" t="str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/>
      </c>
      <c r="Q62" s="62" t="str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/>
      </c>
      <c r="R62" s="62" t="str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/>
      </c>
      <c r="S62" s="62" t="str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/>
      </c>
      <c r="T62" s="62" t="str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/>
      </c>
      <c r="U62" s="62" t="str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/>
      </c>
      <c r="V62" s="62" t="str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/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7.3827684520804057E-2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7.0033119199051808E-2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6.9033119199051793E-2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6.7033119199051777E-2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0</v>
      </c>
      <c r="AB62" s="2">
        <f>SUMIFS(PERSALDATA!$G$2:$G$20871,PERSALDATA!$A$2:$A$20871,WORKING!A62,PERSALDATA!$D$2:$D$20871,WORKING!B62,PERSALDATA!$E$2:$E$20871,WORKING!C62,PERSALDATA!$F$2:$F$20871,"S&amp;W: BASIC SALARY (RES)")</f>
        <v>0</v>
      </c>
      <c r="AC62" s="2">
        <f>SUMIFS(PERSALDATA!$H$2:$H$20871,PERSALDATA!$A$2:$A$20871,WORKING!A62,PERSALDATA!$D$2:$D$20871,WORKING!B62,PERSALDATA!$E$2:$E$20871,WORKING!C62)</f>
        <v>0</v>
      </c>
    </row>
    <row r="63" spans="1:29" x14ac:dyDescent="0.25">
      <c r="A63" s="2">
        <f>Results!$D$3</f>
        <v>31</v>
      </c>
      <c r="B63" s="2">
        <v>4</v>
      </c>
      <c r="C63" s="2">
        <v>10</v>
      </c>
      <c r="D63" s="62" t="str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/>
      </c>
      <c r="E63" s="62" t="str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/>
      </c>
      <c r="F63" s="62" t="str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/>
      </c>
      <c r="G63" s="69" t="str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/>
      </c>
      <c r="H63" s="62" t="str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/>
      </c>
      <c r="I63" s="62" t="str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/>
      </c>
      <c r="J63" s="62" t="str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/>
      </c>
      <c r="K63" s="62" t="str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/>
      </c>
      <c r="L63" s="62" t="str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/>
      </c>
      <c r="M63" s="62" t="str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/>
      </c>
      <c r="N63" s="62" t="str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/>
      </c>
      <c r="O63" s="62" t="str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/>
      </c>
      <c r="P63" s="62" t="str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/>
      </c>
      <c r="Q63" s="62" t="str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/>
      </c>
      <c r="R63" s="62" t="str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/>
      </c>
      <c r="S63" s="62" t="str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/>
      </c>
      <c r="T63" s="62" t="str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/>
      </c>
      <c r="U63" s="62" t="str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/>
      </c>
      <c r="V63" s="62" t="str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/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7.3827684520804057E-2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7.0033119199051808E-2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6.9033119199051793E-2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6.7033119199051777E-2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0</v>
      </c>
      <c r="AB63" s="2">
        <f>SUMIFS(PERSALDATA!$G$2:$G$20871,PERSALDATA!$A$2:$A$20871,WORKING!A63,PERSALDATA!$D$2:$D$20871,WORKING!B63,PERSALDATA!$E$2:$E$20871,WORKING!C63,PERSALDATA!$F$2:$F$20871,"S&amp;W: BASIC SALARY (RES)")</f>
        <v>0</v>
      </c>
      <c r="AC63" s="2">
        <f>SUMIFS(PERSALDATA!$H$2:$H$20871,PERSALDATA!$A$2:$A$20871,WORKING!A63,PERSALDATA!$D$2:$D$20871,WORKING!B63,PERSALDATA!$E$2:$E$20871,WORKING!C63)</f>
        <v>0</v>
      </c>
    </row>
    <row r="64" spans="1:29" x14ac:dyDescent="0.25">
      <c r="A64" s="2">
        <f>Results!$D$3</f>
        <v>31</v>
      </c>
      <c r="B64" s="2">
        <v>4</v>
      </c>
      <c r="C64" s="2">
        <v>11</v>
      </c>
      <c r="D64" s="62" t="str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/>
      </c>
      <c r="E64" s="62" t="str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/>
      </c>
      <c r="F64" s="62" t="str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/>
      </c>
      <c r="G64" s="69" t="str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/>
      </c>
      <c r="H64" s="62" t="str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/>
      </c>
      <c r="I64" s="62" t="str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/>
      </c>
      <c r="J64" s="62" t="str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/>
      </c>
      <c r="K64" s="62" t="str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/>
      </c>
      <c r="L64" s="62" t="str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/>
      </c>
      <c r="M64" s="62" t="str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/>
      </c>
      <c r="N64" s="62" t="str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/>
      </c>
      <c r="O64" s="62" t="str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/>
      </c>
      <c r="P64" s="62" t="str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/>
      </c>
      <c r="Q64" s="62" t="str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/>
      </c>
      <c r="R64" s="62" t="str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/>
      </c>
      <c r="S64" s="62" t="str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/>
      </c>
      <c r="T64" s="62" t="str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/>
      </c>
      <c r="U64" s="62" t="str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/>
      </c>
      <c r="V64" s="62" t="str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/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0</v>
      </c>
      <c r="AB64" s="2">
        <f>SUMIFS(PERSALDATA!$G$2:$G$20871,PERSALDATA!$A$2:$A$20871,WORKING!A64,PERSALDATA!$D$2:$D$20871,WORKING!B64,PERSALDATA!$E$2:$E$20871,WORKING!C64,PERSALDATA!$F$2:$F$20871,"S&amp;W: BASIC SALARY (RES)")</f>
        <v>0</v>
      </c>
      <c r="AC64" s="2">
        <f>SUMIFS(PERSALDATA!$H$2:$H$20871,PERSALDATA!$A$2:$A$20871,WORKING!A64,PERSALDATA!$D$2:$D$20871,WORKING!B64,PERSALDATA!$E$2:$E$20871,WORKING!C64)</f>
        <v>0</v>
      </c>
    </row>
    <row r="65" spans="1:29" x14ac:dyDescent="0.25">
      <c r="A65" s="2">
        <f>Results!$D$3</f>
        <v>31</v>
      </c>
      <c r="B65" s="2">
        <v>4</v>
      </c>
      <c r="C65" s="2">
        <v>12</v>
      </c>
      <c r="D65" s="62" t="str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/>
      </c>
      <c r="E65" s="62" t="str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/>
      </c>
      <c r="F65" s="62" t="str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/>
      </c>
      <c r="G65" s="69" t="str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/>
      </c>
      <c r="H65" s="62" t="str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/>
      </c>
      <c r="I65" s="62" t="str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/>
      </c>
      <c r="J65" s="62" t="str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/>
      </c>
      <c r="K65" s="62" t="str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/>
      </c>
      <c r="L65" s="62" t="str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/>
      </c>
      <c r="M65" s="62" t="str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/>
      </c>
      <c r="N65" s="62" t="str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/>
      </c>
      <c r="O65" s="62" t="str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/>
      </c>
      <c r="P65" s="62" t="str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/>
      </c>
      <c r="Q65" s="62" t="str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/>
      </c>
      <c r="R65" s="62" t="str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/>
      </c>
      <c r="S65" s="62" t="str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/>
      </c>
      <c r="T65" s="62" t="str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/>
      </c>
      <c r="U65" s="62" t="str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/>
      </c>
      <c r="V65" s="62" t="str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/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0</v>
      </c>
      <c r="AB65" s="2">
        <f>SUMIFS(PERSALDATA!$G$2:$G$20871,PERSALDATA!$A$2:$A$20871,WORKING!A65,PERSALDATA!$D$2:$D$20871,WORKING!B65,PERSALDATA!$E$2:$E$20871,WORKING!C65,PERSALDATA!$F$2:$F$20871,"S&amp;W: BASIC SALARY (RES)")</f>
        <v>0</v>
      </c>
      <c r="AC65" s="2">
        <f>SUMIFS(PERSALDATA!$H$2:$H$20871,PERSALDATA!$A$2:$A$20871,WORKING!A65,PERSALDATA!$D$2:$D$20871,WORKING!B65,PERSALDATA!$E$2:$E$20871,WORKING!C65)</f>
        <v>0</v>
      </c>
    </row>
    <row r="66" spans="1:29" x14ac:dyDescent="0.25">
      <c r="A66" s="2">
        <f>Results!$D$3</f>
        <v>31</v>
      </c>
      <c r="B66" s="2">
        <v>4</v>
      </c>
      <c r="C66" s="2">
        <v>13</v>
      </c>
      <c r="D66" s="62" t="str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/>
      </c>
      <c r="E66" s="62" t="str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/>
      </c>
      <c r="F66" s="62" t="str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/>
      </c>
      <c r="G66" s="69" t="str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/>
      </c>
      <c r="H66" s="62" t="str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/>
      </c>
      <c r="I66" s="62" t="str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/>
      </c>
      <c r="J66" s="62" t="str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/>
      </c>
      <c r="K66" s="62" t="str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/>
      </c>
      <c r="L66" s="62" t="str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/>
      </c>
      <c r="M66" s="62" t="str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/>
      </c>
      <c r="N66" s="62" t="str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/>
      </c>
      <c r="O66" s="62" t="str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/>
      </c>
      <c r="P66" s="62" t="str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/>
      </c>
      <c r="Q66" s="62" t="str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/>
      </c>
      <c r="R66" s="62" t="str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/>
      </c>
      <c r="S66" s="62" t="str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/>
      </c>
      <c r="T66" s="62" t="str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/>
      </c>
      <c r="U66" s="62" t="str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/>
      </c>
      <c r="V66" s="62" t="str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/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0</v>
      </c>
      <c r="AB66" s="2">
        <f>SUMIFS(PERSALDATA!$G$2:$G$20871,PERSALDATA!$A$2:$A$20871,WORKING!A66,PERSALDATA!$D$2:$D$20871,WORKING!B66,PERSALDATA!$E$2:$E$20871,WORKING!C66,PERSALDATA!$F$2:$F$20871,"S&amp;W: BASIC SALARY (RES)")</f>
        <v>0</v>
      </c>
      <c r="AC66" s="2">
        <f>SUMIFS(PERSALDATA!$H$2:$H$20871,PERSALDATA!$A$2:$A$20871,WORKING!A66,PERSALDATA!$D$2:$D$20871,WORKING!B66,PERSALDATA!$E$2:$E$20871,WORKING!C66)</f>
        <v>0</v>
      </c>
    </row>
    <row r="67" spans="1:29" x14ac:dyDescent="0.25">
      <c r="A67" s="2">
        <f>Results!$D$3</f>
        <v>31</v>
      </c>
      <c r="B67" s="2">
        <v>4</v>
      </c>
      <c r="C67" s="2">
        <v>14</v>
      </c>
      <c r="D67" s="62" t="str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/>
      </c>
      <c r="E67" s="62" t="str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/>
      </c>
      <c r="F67" s="62" t="str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/>
      </c>
      <c r="G67" s="69" t="str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/>
      </c>
      <c r="H67" s="62" t="str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/>
      </c>
      <c r="I67" s="62" t="str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/>
      </c>
      <c r="J67" s="62" t="str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/>
      </c>
      <c r="K67" s="62" t="str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/>
      </c>
      <c r="L67" s="62" t="str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/>
      </c>
      <c r="M67" s="62" t="str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/>
      </c>
      <c r="N67" s="62" t="str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/>
      </c>
      <c r="O67" s="62" t="str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/>
      </c>
      <c r="P67" s="62" t="str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/>
      </c>
      <c r="Q67" s="62" t="str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/>
      </c>
      <c r="R67" s="62" t="str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/>
      </c>
      <c r="S67" s="62" t="str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/>
      </c>
      <c r="T67" s="62" t="str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/>
      </c>
      <c r="U67" s="62" t="str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/>
      </c>
      <c r="V67" s="62" t="str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/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0</v>
      </c>
      <c r="AB67" s="2">
        <f>SUMIFS(PERSALDATA!$G$2:$G$20871,PERSALDATA!$A$2:$A$20871,WORKING!A67,PERSALDATA!$D$2:$D$20871,WORKING!B67,PERSALDATA!$E$2:$E$20871,WORKING!C67,PERSALDATA!$F$2:$F$20871,"S&amp;W: BASIC SALARY (RES)")</f>
        <v>0</v>
      </c>
      <c r="AC67" s="2">
        <f>SUMIFS(PERSALDATA!$H$2:$H$20871,PERSALDATA!$A$2:$A$20871,WORKING!A67,PERSALDATA!$D$2:$D$20871,WORKING!B67,PERSALDATA!$E$2:$E$20871,WORKING!C67)</f>
        <v>0</v>
      </c>
    </row>
    <row r="68" spans="1:29" x14ac:dyDescent="0.25">
      <c r="A68" s="2">
        <f>Results!$D$3</f>
        <v>31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31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31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31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31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31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31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31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31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31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31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31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31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31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31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31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31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31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31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31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31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31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31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31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31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31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31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31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31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31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31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31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31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31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31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31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31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31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31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31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31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31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31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31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31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31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31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31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31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31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31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31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31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31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31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31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31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31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31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31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31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31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31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31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31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31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31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31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31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31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31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31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31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31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31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31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31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31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31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31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31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31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31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31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31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31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31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31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31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31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31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31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31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31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31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31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31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31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31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31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31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31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31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31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31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31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31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31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31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31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31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31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31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31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31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31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31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31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31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31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31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31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31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31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31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31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31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31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31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31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31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31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31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31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31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31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31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31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31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31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31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31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31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31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31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31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31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31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31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31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31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31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31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31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31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31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31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31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31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31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31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31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31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31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31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31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31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31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31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31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31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31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31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31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31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31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31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31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31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31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31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31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31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31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31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31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31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31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31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31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31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31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31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31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31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31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31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31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31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31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31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31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31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31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31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31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31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31</v>
      </c>
      <c r="E3" s="74" t="str">
        <f>INDEX(MAPs!$I$7:$J$54,MATCH(Results!$D$3,MAPs!$I$7:$I$54,0),2)</f>
        <v>National Small Business Development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46.134715025906729</v>
      </c>
      <c r="N9" s="148">
        <f>IFERROR(SUMIFS('Employee Profile (2)'!C$4:C$50,'Employee Profile (2)'!$B$4:$B$50,Results!$D$3),"")</f>
        <v>0.29015544041450775</v>
      </c>
      <c r="O9" s="150" t="s">
        <v>620</v>
      </c>
      <c r="P9" s="143">
        <f>IFERROR(INDEX('Employee Profile (2)'!$AC$4:$AC$50,MATCH(Results!$D$3,'Employee Profile (2)'!$B$4:$B$50,0))*$Q9,"")</f>
        <v>129.34196891191709</v>
      </c>
      <c r="Q9" s="148">
        <f>IFERROR(SUMIFS('Employee Profile (2)'!J$4:J$50,'Employee Profile (2)'!$B$4:$B$50,Results!$D$3),"")</f>
        <v>0.81347150259067358</v>
      </c>
      <c r="R9" s="150" t="s">
        <v>627</v>
      </c>
      <c r="S9" s="144">
        <f>IFERROR(INDEX('Employee Profile (2)'!$AC$4:$AC$50,MATCH(Results!$D$3,'Employee Profile (2)'!$B$4:$B$50,0))*$T9,"")</f>
        <v>3.295336787564767</v>
      </c>
      <c r="T9" s="147">
        <f>IFERROR(SUMIFS('Employee Profile (2)'!N$4:N$50,'Employee Profile (2)'!$B$4:$B$50,Results!$D$3),"")</f>
        <v>2.072538860103627E-2</v>
      </c>
      <c r="U9" s="150" t="s">
        <v>632</v>
      </c>
      <c r="V9" s="144">
        <f>IFERROR(INDEX('Employee Profile (2)'!$AC$4:$AC$50,MATCH(Results!$D$3,'Employee Profile (2)'!$B$4:$B$50,0))*$W9,"")</f>
        <v>70.849740932642476</v>
      </c>
      <c r="W9" s="147">
        <f>IFERROR(SUMIFS('Employee Profile (2)'!S$4:S$50,'Employee Profile (2)'!$B$4:$B$50,Results!$D$3),"")</f>
        <v>0.44559585492227977</v>
      </c>
      <c r="X9" s="150" t="s">
        <v>635</v>
      </c>
      <c r="Y9" s="144">
        <f>IFERROR(INDEX('Employee Profile (2)'!$AC$4:$AC$50,MATCH(Results!$D$3,'Employee Profile (2)'!$B$4:$B$50,0))*$Z9,"")</f>
        <v>108.74611398963731</v>
      </c>
      <c r="Z9" s="147">
        <f>IFERROR(SUMIFS('Employee Profile (2)'!V$4:V$50,'Employee Profile (2)'!$B$4:$B$50,Results!$D$3),"")</f>
        <v>0.68393782383419688</v>
      </c>
      <c r="AA9" s="150" t="s">
        <v>675</v>
      </c>
      <c r="AB9" s="144">
        <f>IFERROR(SUMIFS('Employee Profile (2)'!$AD$4:$AD$50,'Employee Profile (2)'!$B$4:$B$50,Results!$D$3),"")</f>
        <v>54</v>
      </c>
      <c r="AC9" s="147">
        <f>IFERROR(SUMIFS('Employee Profile (2)'!$AE$4:$AE$50,'Employee Profile (2)'!$B$4:$B$50,Results!$D$3),"")</f>
        <v>0.33962264150943394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60.963730569948183</v>
      </c>
      <c r="N10" s="148">
        <f>IFERROR(SUMIFS('Employee Profile (2)'!D$4:D$50,'Employee Profile (2)'!$B$4:$B$50,Results!$D$3),"")</f>
        <v>0.38341968911917096</v>
      </c>
      <c r="O10" s="150" t="s">
        <v>621</v>
      </c>
      <c r="P10" s="143">
        <f>IFERROR(INDEX('Employee Profile (2)'!$AC$4:$AC$50,MATCH(Results!$D$3,'Employee Profile (2)'!$B$4:$B$50,0))*$Q10,"")</f>
        <v>23.891191709844559</v>
      </c>
      <c r="Q10" s="148">
        <f>IFERROR(SUMIFS('Employee Profile (2)'!K$4:K$50,'Employee Profile (2)'!$B$4:$B$50,Results!$D$3),"")</f>
        <v>0.15025906735751296</v>
      </c>
      <c r="R10" s="150" t="s">
        <v>628</v>
      </c>
      <c r="S10" s="144">
        <f>IFERROR(INDEX('Employee Profile (2)'!$AC$4:$AC$50,MATCH(Results!$D$3,'Employee Profile (2)'!$B$4:$B$50,0))*$T10,"")</f>
        <v>33.777202072538863</v>
      </c>
      <c r="T10" s="147">
        <f>IFERROR(SUMIFS('Employee Profile (2)'!O$4:O$50,'Employee Profile (2)'!$B$4:$B$50,Results!$D$3),"")</f>
        <v>0.21243523316062177</v>
      </c>
      <c r="U10" s="150" t="s">
        <v>633</v>
      </c>
      <c r="V10" s="144">
        <f>IFERROR(INDEX('Employee Profile (2)'!$AC$4:$AC$50,MATCH(Results!$D$3,'Employee Profile (2)'!$B$4:$B$50,0))*$W10,"")</f>
        <v>54.373056994818654</v>
      </c>
      <c r="W10" s="147">
        <f>IFERROR(SUMIFS('Employee Profile (2)'!T$4:T$50,'Employee Profile (2)'!$B$4:$B$50,Results!$D$3),"")</f>
        <v>0.34196891191709844</v>
      </c>
      <c r="X10" s="150" t="s">
        <v>636</v>
      </c>
      <c r="Y10" s="144">
        <f>IFERROR(INDEX('Employee Profile (2)'!$AC$4:$AC$50,MATCH(Results!$D$3,'Employee Profile (2)'!$B$4:$B$50,0))*$Z10,"")</f>
        <v>8.2383419689119162</v>
      </c>
      <c r="Z10" s="147">
        <f>IFERROR(SUMIFS('Employee Profile (2)'!W$4:W$50,'Employee Profile (2)'!$B$4:$B$50,Results!$D$3),"")</f>
        <v>5.181347150259067E-2</v>
      </c>
      <c r="AA10" s="150" t="s">
        <v>676</v>
      </c>
      <c r="AB10" s="144">
        <f>IFERROR(INDEX('Employee Profile (2)'!$AC$4:$AC$50,MATCH(Results!$D$3,'Employee Profile (2)'!$B$4:$B$50))-$AB$9,"")</f>
        <v>105</v>
      </c>
      <c r="AC10" s="147">
        <f>IFERROR(100%-$AC$9,"")</f>
        <v>0.66037735849056611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13.181347150259068</v>
      </c>
      <c r="N11" s="148">
        <f>IFERROR(SUMIFS('Employee Profile (2)'!E$4:E$50,'Employee Profile (2)'!$B$4:$B$50,Results!$D$3),"")</f>
        <v>8.2901554404145081E-2</v>
      </c>
      <c r="O11" s="150" t="s">
        <v>622</v>
      </c>
      <c r="P11" s="143">
        <f>IFERROR(INDEX('Employee Profile (2)'!$AC$4:$AC$50,MATCH(Results!$D$3,'Employee Profile (2)'!$B$4:$B$50,0))*$Q11,"")</f>
        <v>4.9430051813471501</v>
      </c>
      <c r="Q11" s="148">
        <f>IFERROR(SUMIFS('Employee Profile (2)'!L$4:L$50,'Employee Profile (2)'!$B$4:$B$50,Results!$D$3),"")</f>
        <v>3.1088082901554404E-2</v>
      </c>
      <c r="R11" s="150" t="s">
        <v>629</v>
      </c>
      <c r="S11" s="144">
        <f>IFERROR(INDEX('Employee Profile (2)'!$AC$4:$AC$50,MATCH(Results!$D$3,'Employee Profile (2)'!$B$4:$B$50,0))*$T11,"")</f>
        <v>56.844559585492227</v>
      </c>
      <c r="T11" s="147">
        <f>IFERROR(SUMIFS('Employee Profile (2)'!P$4:P$50,'Employee Profile (2)'!$B$4:$B$50,Results!$D$3),"")</f>
        <v>0.35751295336787564</v>
      </c>
      <c r="U11" s="150" t="s">
        <v>53</v>
      </c>
      <c r="V11" s="144">
        <f>IFERROR(INDEX('Employee Profile (2)'!$AC$4:$AC$50,MATCH(Results!$D$3,'Employee Profile (2)'!$B$4:$B$50,0))*$W11,"")</f>
        <v>33.777202072538863</v>
      </c>
      <c r="W11" s="147">
        <f>IFERROR(SUMIFS('Employee Profile (2)'!U$4:U$50,'Employee Profile (2)'!$B$4:$B$50,Results!$D$3),"")</f>
        <v>0.21243523316062177</v>
      </c>
      <c r="X11" s="150" t="s">
        <v>637</v>
      </c>
      <c r="Y11" s="144">
        <f>IFERROR(INDEX('Employee Profile (2)'!$AC$4:$AC$50,MATCH(Results!$D$3,'Employee Profile (2)'!$B$4:$B$50,0))*$Z11,"")</f>
        <v>4.1191709844559581</v>
      </c>
      <c r="Z11" s="147">
        <f>IFERROR(SUMIFS('Employee Profile (2)'!X$4:X$50,'Employee Profile (2)'!$B$4:$B$50,Results!$D$3),"")</f>
        <v>2.5906735751295335E-2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1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2.471502590673575</v>
      </c>
      <c r="N12" s="148">
        <f>IFERROR(SUMIFS('Employee Profile (2)'!F$4:F$50,'Employee Profile (2)'!$B$4:$B$50,Results!$D$3),"")</f>
        <v>1.5544041450777202E-2</v>
      </c>
      <c r="O12" s="150" t="s">
        <v>623</v>
      </c>
      <c r="P12" s="143">
        <f>IFERROR(INDEX('Employee Profile (2)'!$AC$4:$AC$50,MATCH(Results!$D$3,'Employee Profile (2)'!$B$4:$B$50,0))*$Q12,"")</f>
        <v>0.82383419689119175</v>
      </c>
      <c r="Q12" s="148">
        <f>IFERROR(SUMIFS('Employee Profile (2)'!M$4:M$50,'Employee Profile (2)'!$B$4:$B$50,Results!$D$3),"")</f>
        <v>5.1813471502590676E-3</v>
      </c>
      <c r="R12" s="150" t="s">
        <v>630</v>
      </c>
      <c r="S12" s="144">
        <f>IFERROR(INDEX('Employee Profile (2)'!$AC$4:$AC$50,MATCH(Results!$D$3,'Employee Profile (2)'!$B$4:$B$50,0))*$T12,"")</f>
        <v>7.4145077720207251</v>
      </c>
      <c r="T12" s="147">
        <f>IFERROR(SUMIFS('Employee Profile (2)'!Q$4:Q$50,'Employee Profile (2)'!$B$4:$B$50,Results!$D$3),"")</f>
        <v>4.6632124352331605E-2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4.1191709844559581</v>
      </c>
      <c r="Z12" s="147">
        <f>IFERROR(SUMIFS('Employee Profile (2)'!Y$4:Y$50,'Employee Profile (2)'!$B$4:$B$50,Results!$D$3),"")</f>
        <v>2.5906735751295335E-2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2.471502590673575</v>
      </c>
      <c r="N13" s="148">
        <f>IFERROR(SUMIFS('Employee Profile (2)'!G$4:G$50,'Employee Profile (2)'!$B$4:$B$50,Results!$D$3),"")</f>
        <v>1.5544041450777202E-2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57.668393782383419</v>
      </c>
      <c r="T13" s="147">
        <f>IFERROR(SUMIFS('Employee Profile (2)'!R$4:R$50,'Employee Profile (2)'!$B$4:$B$50,Results!$D$3),"")</f>
        <v>0.36269430051813473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33.777202072538863</v>
      </c>
      <c r="Z13" s="147">
        <f>IFERROR(SUMIFS('Employee Profile (2)'!Z$4:Z$50,'Employee Profile (2)'!$B$4:$B$50,Results!$D$3),"")</f>
        <v>0.21243523316062177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0.82383419689119175</v>
      </c>
      <c r="N14" s="148">
        <f>IFERROR(SUMIFS('Employee Profile (2)'!H$4:H$50,'Employee Profile (2)'!$B$4:$B$50,Results!$D$3),"")</f>
        <v>5.1813471502590676E-3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0</v>
      </c>
      <c r="H15" s="112">
        <f t="shared" ref="H15:J15" si="0">SUM(H9:H14)</f>
        <v>1</v>
      </c>
      <c r="I15" s="112">
        <f t="shared" si="0"/>
        <v>0</v>
      </c>
      <c r="J15" s="112">
        <f t="shared" si="0"/>
        <v>0</v>
      </c>
      <c r="L15" s="150" t="s">
        <v>53</v>
      </c>
      <c r="M15" s="143">
        <f>IFERROR(INDEX('Employee Profile (2)'!$AC$4:$AC$50,MATCH(Results!$D$3,'Employee Profile (2)'!$B$4:$B$50,0))*$N15,"")</f>
        <v>32.953367875647665</v>
      </c>
      <c r="N15" s="148">
        <f>IFERROR(SUMIFS('Employee Profile (2)'!I$4:I$50,'Employee Profile (2)'!$B$4:$B$50,Results!$D$3),"")</f>
        <v>0.20725388601036268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5</v>
      </c>
      <c r="H16" s="82">
        <f>SUMIFS($W$64:$W$509,$C$64:$C$509,"Total")</f>
        <v>1</v>
      </c>
      <c r="I16" s="82">
        <f>SUMIFS($AE$64:$AE$509,$C$64:$C$509,"Total")</f>
        <v>0</v>
      </c>
      <c r="J16" s="82">
        <f>SUMIFS($AM$64:$AM$509,$C$64:$C$509,"Total")</f>
        <v>0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5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54</v>
      </c>
      <c r="G29" s="87">
        <f t="shared" ref="G29:G44" si="4">SUMIFS($K$64:$K$509,$A$64:$A$509,B29,$C$64:$C$509,"Total")</f>
        <v>685.81620370370365</v>
      </c>
      <c r="H29" s="83">
        <f t="shared" ref="H29:H44" si="5">SUMIFS($J$64:$J$509,$A$64:$A$509,B29,$C$64:$C$509,"Total")</f>
        <v>37034.074999999997</v>
      </c>
      <c r="I29" s="21">
        <f t="shared" ref="I29:I44" si="6">-SUMIFS($O$64:$O$509,$A$64:$A$509,$B29,$C$64:$C$509,"Total")+SUMIFS($N$64:$N$509,$A$64:$A$509,$B29,$C$64:$C$509,"Total")</f>
        <v>44</v>
      </c>
      <c r="J29" s="88">
        <f t="shared" ref="J29:J44" si="7">SUMIFS($P$64:$P$509,$A$64:$A$509,$B29,$C$64:$C$509,"Total")</f>
        <v>98</v>
      </c>
      <c r="K29" s="88">
        <f t="shared" ref="K29:K44" si="8">SUMIFS($M$64:$M$509,$A$64:$A$509,$B29,$C$64:$C$509,"Total")</f>
        <v>631.41528303435666</v>
      </c>
      <c r="L29" s="88">
        <f t="shared" ref="L29:L44" si="9">SUMIFS($R$64:$R$509,$A$64:$A$509,$B29,$C$64:$C$509,"Total")+SUMIFS($Q$64:$Q$509,$A$64:$A$509,$B29,$C$64:$C$509,"Total")</f>
        <v>22449.44406769202</v>
      </c>
      <c r="M29" s="88">
        <f t="shared" ref="M29:M44" si="10">SUMIFS($S$64:$S$509,$A$64:$A$509,$B29,$C$64:$C$509,"Total")</f>
        <v>61878.697737366958</v>
      </c>
      <c r="N29" s="88">
        <f t="shared" ref="N29:N44" si="11">SUMIFS($S$64:$S$509,$A$64:$A$509,$B29,$C$64:$C$509,"Compensation Budget")</f>
        <v>64765</v>
      </c>
      <c r="O29" s="89">
        <f t="shared" ref="O29:O44" si="12">SUMIFS($S$64:$S$509,$A$64:$A$509,$B29,$C$64:$C$509,"Under/(Over)")</f>
        <v>2886.3022626330421</v>
      </c>
      <c r="P29" s="21">
        <f t="shared" ref="P29:P44" si="13">-SUMIFS($W$64:$W$509,$A$64:$A$509,$B29,$C$64:$C$509,"Total")+SUMIFS($V$64:$V$509,$A$64:$A$509,$B29,$C$64:$C$509,"Total")</f>
        <v>-1</v>
      </c>
      <c r="Q29" s="88">
        <f t="shared" ref="Q29:Q44" si="14">SUMIFS($X$64:$X$509,$A$64:$A$509,$B29,$C$64:$C$509,"Total")</f>
        <v>97</v>
      </c>
      <c r="R29" s="88">
        <f t="shared" ref="R29:R44" si="15">SUMIFS($U$64:$U$509,$A$64:$A$509,$B29,$C$64:$C$509,"Total")</f>
        <v>678.61460176259152</v>
      </c>
      <c r="S29" s="88">
        <f t="shared" ref="S29:S44" si="16">SUMIFS($Z$64:$Z$509,$A$64:$A$509,$B29,$C$64:$C$509,"Total")+SUMIFS($Y$64:$Y$509,$A$64:$A$509,$B29,$C$64:$C$509,"Total")</f>
        <v>-998.04875632389189</v>
      </c>
      <c r="T29" s="88">
        <f t="shared" ref="T29:T44" si="17">SUMIFS($AA$64:$AA$509,$A$64:$A$509,$B29,$C$64:$C$509,"Total")</f>
        <v>65825.616370971373</v>
      </c>
      <c r="U29" s="88">
        <f t="shared" ref="U29:U44" si="18">SUMIFS($AA$64:$AA$509,$A$64:$A$509,$B29,$C$64:$C$509,"Compensation Budget")</f>
        <v>67639</v>
      </c>
      <c r="V29" s="89">
        <f t="shared" ref="V29:V44" si="19">SUMIFS($AA$64:$AA$509,$A$64:$A$509,$B29,$C$64:$C$509,"Under/(Over)")</f>
        <v>1813.3836290286272</v>
      </c>
      <c r="W29" s="21">
        <f t="shared" ref="W29:W44" si="20">-SUMIFS($AE$64:$AE$509,$A$64:$A$509,$B29,$C$64:$C$509,"Total")+SUMIFS($AD$64:$AD$509,$A$64:$A$509,$B29,$C$64:$C$509,"Total")</f>
        <v>0</v>
      </c>
      <c r="X29" s="88">
        <f t="shared" ref="X29:X44" si="21">SUMIFS($AF$64:$AF$509,$A$64:$A$509,$B29,$C$64:$C$509,"Total")</f>
        <v>97</v>
      </c>
      <c r="Y29" s="88">
        <f t="shared" ref="Y29:Y44" si="22">SUMIFS($AC$64:$AC$509,$A$64:$A$509,$B29,$C$64:$C$509,"Total")</f>
        <v>732.23332115973756</v>
      </c>
      <c r="Z29" s="88">
        <f t="shared" ref="Z29:Z44" si="23">SUMIFS($AH$64:$AH$509,$A$64:$A$509,$B29,$C$64:$C$509,"Total")+SUMIFS($AG$64:$AG$509,$A$64:$A$509,$B29,$C$64:$C$509,"Total")</f>
        <v>0</v>
      </c>
      <c r="AA29" s="88">
        <f t="shared" ref="AA29:AA44" si="24">SUMIFS($AI$64:$AI$509,$A$64:$A$509,$B29,$C$64:$C$509,"Total")</f>
        <v>71026.632152494538</v>
      </c>
      <c r="AB29" s="88">
        <f t="shared" ref="AB29:AB44" si="25">SUMIFS($AI$64:$AI$509,$A$64:$A$509,$B29,$C$64:$C$509,"Compensation Budget")</f>
        <v>67698</v>
      </c>
      <c r="AC29" s="89">
        <f t="shared" ref="AC29:AC44" si="26">SUMIFS($AI$64:$AI$509,$A$64:$A$509,$B29,$C$64:$C$509,"Under/(Over)")</f>
        <v>-3328.6321524945379</v>
      </c>
      <c r="AD29" s="21">
        <f t="shared" ref="AD29:AD44" si="27">-SUMIFS($AM$64:$AM$509,$A$64:$A$509,$B29,$C$64:$C$509,"Total")+SUMIFS($AL$64:$AL$509,$A$64:$A$509,$B29,$C$64:$C$509,"Total")</f>
        <v>0</v>
      </c>
      <c r="AE29" s="88">
        <f t="shared" ref="AE29:AE44" si="28">SUMIFS($AN$64:$AN$509,$A$64:$A$509,$B29,$C$64:$C$509,"Total")</f>
        <v>97</v>
      </c>
      <c r="AF29" s="88">
        <f t="shared" ref="AF29:AF44" si="29">SUMIFS($AK$64:$AK$509,$A$64:$A$509,$B29,$C$64:$C$509,"Total")</f>
        <v>788.63915534441799</v>
      </c>
      <c r="AG29" s="88">
        <f t="shared" ref="AG29:AG44" si="30">SUMIFS($AP$64:$AP$509,$A$64:$A$509,$B29,$C$64:$C$509,"Total")+SUMIFS($AO$64:$AO$509,$A$64:$A$509,$B29,$C$64:$C$509,"Total")</f>
        <v>0</v>
      </c>
      <c r="AH29" s="88">
        <f t="shared" ref="AH29:AH44" si="31">SUMIFS($AQ$64:$AQ$509,$A$64:$A$509,$B29,$C$64:$C$509,"Total")</f>
        <v>76497.998068408546</v>
      </c>
      <c r="AI29" s="88">
        <f t="shared" ref="AI29:AI44" si="32">SUMIFS($AQ$64:$AQ$509,$A$64:$A$509,$B29,$C$64:$C$509,"Compensation Budget")</f>
        <v>72843.04800000001</v>
      </c>
      <c r="AJ29" s="89">
        <f t="shared" ref="AJ29:AJ44" si="33">SUMIFS($AQ$64:$AQ$509,$A$64:$A$509,$B29,$C$64:$C$509,"Under/(Over)")</f>
        <v>-3654.950068408536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 xml:space="preserve">Small Medium and Micro Enterprises and Cooperatives Policy and Research </v>
      </c>
      <c r="D30" s="222">
        <f t="shared" si="2"/>
        <v>0</v>
      </c>
      <c r="E30" s="223">
        <f t="shared" si="2"/>
        <v>0</v>
      </c>
      <c r="F30" s="80">
        <f t="shared" si="3"/>
        <v>14</v>
      </c>
      <c r="G30" s="155">
        <f t="shared" si="4"/>
        <v>680.90535642857139</v>
      </c>
      <c r="H30" s="155">
        <f t="shared" si="5"/>
        <v>9532.6749899999995</v>
      </c>
      <c r="I30" s="23">
        <f t="shared" si="6"/>
        <v>-1</v>
      </c>
      <c r="J30" s="22">
        <f t="shared" si="7"/>
        <v>13</v>
      </c>
      <c r="K30" s="22">
        <f t="shared" si="8"/>
        <v>739.15922417602712</v>
      </c>
      <c r="L30" s="22">
        <f t="shared" si="9"/>
        <v>-523.8083707762371</v>
      </c>
      <c r="M30" s="22">
        <f t="shared" si="10"/>
        <v>9609.0699142883532</v>
      </c>
      <c r="N30" s="22">
        <f t="shared" si="11"/>
        <v>14186</v>
      </c>
      <c r="O30" s="91">
        <f t="shared" si="12"/>
        <v>4576.9300857116468</v>
      </c>
      <c r="P30" s="23">
        <f t="shared" si="13"/>
        <v>0</v>
      </c>
      <c r="Q30" s="22">
        <f t="shared" si="14"/>
        <v>13</v>
      </c>
      <c r="R30" s="22">
        <f t="shared" si="15"/>
        <v>795.83691249103924</v>
      </c>
      <c r="S30" s="22">
        <f t="shared" si="16"/>
        <v>0</v>
      </c>
      <c r="T30" s="22">
        <f t="shared" si="17"/>
        <v>10345.87986238351</v>
      </c>
      <c r="U30" s="22">
        <f t="shared" si="18"/>
        <v>14184</v>
      </c>
      <c r="V30" s="91">
        <f t="shared" si="19"/>
        <v>3838.12013761649</v>
      </c>
      <c r="W30" s="23">
        <f t="shared" si="20"/>
        <v>0</v>
      </c>
      <c r="X30" s="22">
        <f t="shared" si="21"/>
        <v>13</v>
      </c>
      <c r="Y30" s="22">
        <f t="shared" si="22"/>
        <v>856.07853430201794</v>
      </c>
      <c r="Z30" s="22">
        <f t="shared" si="23"/>
        <v>0</v>
      </c>
      <c r="AA30" s="22">
        <f t="shared" si="24"/>
        <v>11129.020945926233</v>
      </c>
      <c r="AB30" s="22">
        <f t="shared" si="25"/>
        <v>15896</v>
      </c>
      <c r="AC30" s="91">
        <f t="shared" si="26"/>
        <v>4766.9790540737667</v>
      </c>
      <c r="AD30" s="23">
        <f t="shared" si="27"/>
        <v>0</v>
      </c>
      <c r="AE30" s="22">
        <f t="shared" si="28"/>
        <v>13</v>
      </c>
      <c r="AF30" s="22">
        <f t="shared" si="29"/>
        <v>919.17330828234412</v>
      </c>
      <c r="AG30" s="22">
        <f t="shared" si="30"/>
        <v>0</v>
      </c>
      <c r="AH30" s="22">
        <f t="shared" si="31"/>
        <v>11949.253007670473</v>
      </c>
      <c r="AI30" s="22">
        <f t="shared" si="32"/>
        <v>17104.096000000001</v>
      </c>
      <c r="AJ30" s="91">
        <f t="shared" si="33"/>
        <v>5154.842992329528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Small Medium and Micro Enterprises and Cooperatives Programme Design and Support</v>
      </c>
      <c r="D31" s="222">
        <f t="shared" si="2"/>
        <v>0</v>
      </c>
      <c r="E31" s="223">
        <f t="shared" si="2"/>
        <v>0</v>
      </c>
      <c r="F31" s="80">
        <f t="shared" si="3"/>
        <v>91</v>
      </c>
      <c r="G31" s="155">
        <f t="shared" si="4"/>
        <v>511.7032967032967</v>
      </c>
      <c r="H31" s="155">
        <f t="shared" si="5"/>
        <v>46565</v>
      </c>
      <c r="I31" s="23">
        <f t="shared" si="6"/>
        <v>1</v>
      </c>
      <c r="J31" s="22">
        <f t="shared" si="7"/>
        <v>92</v>
      </c>
      <c r="K31" s="22">
        <f t="shared" si="8"/>
        <v>544.28838637545766</v>
      </c>
      <c r="L31" s="22">
        <f t="shared" si="9"/>
        <v>-142.70729381166575</v>
      </c>
      <c r="M31" s="22">
        <f t="shared" si="10"/>
        <v>50074.531546542101</v>
      </c>
      <c r="N31" s="22">
        <f t="shared" si="11"/>
        <v>57730</v>
      </c>
      <c r="O31" s="91">
        <f t="shared" si="12"/>
        <v>7655.4684534578992</v>
      </c>
      <c r="P31" s="23">
        <f t="shared" si="13"/>
        <v>0</v>
      </c>
      <c r="Q31" s="22">
        <f t="shared" si="14"/>
        <v>92</v>
      </c>
      <c r="R31" s="22">
        <f t="shared" si="15"/>
        <v>589.15345520803987</v>
      </c>
      <c r="S31" s="22">
        <f t="shared" si="16"/>
        <v>0</v>
      </c>
      <c r="T31" s="22">
        <f t="shared" si="17"/>
        <v>54202.117879139667</v>
      </c>
      <c r="U31" s="22">
        <f t="shared" si="18"/>
        <v>57237</v>
      </c>
      <c r="V31" s="91">
        <f t="shared" si="19"/>
        <v>3034.8821208603331</v>
      </c>
      <c r="W31" s="23">
        <f t="shared" si="20"/>
        <v>0</v>
      </c>
      <c r="X31" s="22">
        <f t="shared" si="21"/>
        <v>92</v>
      </c>
      <c r="Y31" s="22">
        <f t="shared" si="22"/>
        <v>637.13071296900819</v>
      </c>
      <c r="Z31" s="22">
        <f t="shared" si="23"/>
        <v>0</v>
      </c>
      <c r="AA31" s="22">
        <f t="shared" si="24"/>
        <v>58616.025593148755</v>
      </c>
      <c r="AB31" s="22">
        <f t="shared" si="25"/>
        <v>59506</v>
      </c>
      <c r="AC31" s="91">
        <f t="shared" si="26"/>
        <v>889.97440685124457</v>
      </c>
      <c r="AD31" s="23">
        <f t="shared" si="27"/>
        <v>0</v>
      </c>
      <c r="AE31" s="22">
        <f t="shared" si="28"/>
        <v>92</v>
      </c>
      <c r="AF31" s="22">
        <f t="shared" si="29"/>
        <v>687.73498251758622</v>
      </c>
      <c r="AG31" s="22">
        <f t="shared" si="30"/>
        <v>0</v>
      </c>
      <c r="AH31" s="22">
        <f t="shared" si="31"/>
        <v>63271.618391617929</v>
      </c>
      <c r="AI31" s="22">
        <f t="shared" si="32"/>
        <v>64028.456000000006</v>
      </c>
      <c r="AJ31" s="91">
        <f t="shared" si="33"/>
        <v>756.83760838207672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/>
      </c>
      <c r="D32" s="222">
        <f t="shared" si="2"/>
        <v>0</v>
      </c>
      <c r="E32" s="223">
        <f t="shared" si="2"/>
        <v>0</v>
      </c>
      <c r="F32" s="80">
        <f t="shared" si="3"/>
        <v>0</v>
      </c>
      <c r="G32" s="155">
        <f t="shared" si="4"/>
        <v>0</v>
      </c>
      <c r="H32" s="155">
        <f t="shared" si="5"/>
        <v>0</v>
      </c>
      <c r="I32" s="23">
        <f t="shared" si="6"/>
        <v>0</v>
      </c>
      <c r="J32" s="22">
        <f t="shared" si="7"/>
        <v>0</v>
      </c>
      <c r="K32" s="22">
        <f t="shared" si="8"/>
        <v>0</v>
      </c>
      <c r="L32" s="22">
        <f t="shared" si="9"/>
        <v>0</v>
      </c>
      <c r="M32" s="22">
        <f t="shared" si="10"/>
        <v>0</v>
      </c>
      <c r="N32" s="22">
        <f t="shared" si="11"/>
        <v>0</v>
      </c>
      <c r="O32" s="91">
        <f t="shared" si="12"/>
        <v>0</v>
      </c>
      <c r="P32" s="23">
        <f t="shared" si="13"/>
        <v>0</v>
      </c>
      <c r="Q32" s="22">
        <f t="shared" si="14"/>
        <v>0</v>
      </c>
      <c r="R32" s="22">
        <f t="shared" si="15"/>
        <v>0</v>
      </c>
      <c r="S32" s="22">
        <f t="shared" si="16"/>
        <v>0</v>
      </c>
      <c r="T32" s="22">
        <f t="shared" si="17"/>
        <v>0</v>
      </c>
      <c r="U32" s="22">
        <f t="shared" si="18"/>
        <v>0</v>
      </c>
      <c r="V32" s="91">
        <f t="shared" si="19"/>
        <v>0</v>
      </c>
      <c r="W32" s="23">
        <f t="shared" si="20"/>
        <v>0</v>
      </c>
      <c r="X32" s="22">
        <f t="shared" si="21"/>
        <v>0</v>
      </c>
      <c r="Y32" s="22">
        <f t="shared" si="22"/>
        <v>0</v>
      </c>
      <c r="Z32" s="22">
        <f t="shared" si="23"/>
        <v>0</v>
      </c>
      <c r="AA32" s="22">
        <f t="shared" si="24"/>
        <v>0</v>
      </c>
      <c r="AB32" s="22">
        <f t="shared" si="25"/>
        <v>0</v>
      </c>
      <c r="AC32" s="91">
        <f t="shared" si="26"/>
        <v>0</v>
      </c>
      <c r="AD32" s="23">
        <f t="shared" si="27"/>
        <v>0</v>
      </c>
      <c r="AE32" s="22">
        <f t="shared" si="28"/>
        <v>0</v>
      </c>
      <c r="AF32" s="22">
        <f t="shared" si="29"/>
        <v>0</v>
      </c>
      <c r="AG32" s="22">
        <f t="shared" si="30"/>
        <v>0</v>
      </c>
      <c r="AH32" s="22">
        <f t="shared" si="31"/>
        <v>0</v>
      </c>
      <c r="AI32" s="22">
        <f t="shared" si="32"/>
        <v>0</v>
      </c>
      <c r="AJ32" s="91">
        <f t="shared" si="33"/>
        <v>0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/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0</v>
      </c>
      <c r="O33" s="91">
        <f t="shared" si="12"/>
        <v>0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0</v>
      </c>
      <c r="V33" s="91">
        <f t="shared" si="19"/>
        <v>0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0</v>
      </c>
      <c r="AC33" s="91">
        <f t="shared" si="26"/>
        <v>0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0</v>
      </c>
      <c r="AJ33" s="91">
        <f t="shared" si="33"/>
        <v>0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159</v>
      </c>
      <c r="G45" s="92">
        <f>IFERROR(H45/F45,0)</f>
        <v>585.73427666666669</v>
      </c>
      <c r="H45" s="92">
        <f>SUM(H29:H38)</f>
        <v>93131.749989999997</v>
      </c>
      <c r="I45" s="25">
        <f>SUM(I29:I38)</f>
        <v>44</v>
      </c>
      <c r="J45" s="92">
        <f>SUM(J29:J38)</f>
        <v>203</v>
      </c>
      <c r="K45" s="92">
        <f>IFERROR(M45/J45,0)</f>
        <v>598.82906008964244</v>
      </c>
      <c r="L45" s="92">
        <f t="shared" ref="L45:Q45" si="34">SUM(L29:L38)</f>
        <v>21782.928403104117</v>
      </c>
      <c r="M45" s="92">
        <f t="shared" si="34"/>
        <v>121562.2991981974</v>
      </c>
      <c r="N45" s="92">
        <f>INDEX('ENE17'!$C$2:$C$48,MATCH(Results!$D$3,'ENE17'!$A$2:$A$48,0))</f>
        <v>129681</v>
      </c>
      <c r="O45" s="129">
        <f>N45-M45</f>
        <v>8118.7008018025954</v>
      </c>
      <c r="P45" s="25">
        <f t="shared" si="34"/>
        <v>-1</v>
      </c>
      <c r="Q45" s="24">
        <f t="shared" si="34"/>
        <v>202</v>
      </c>
      <c r="R45" s="92">
        <f>IFERROR(T45/Q45,0)</f>
        <v>645.41393124997296</v>
      </c>
      <c r="S45" s="24">
        <f>SUM(S29:S38)</f>
        <v>-998.04875632389189</v>
      </c>
      <c r="T45" s="24">
        <f>SUM(T29:T38)</f>
        <v>130373.61411249454</v>
      </c>
      <c r="U45" s="207">
        <f>INDEX('ENE17'!$D$2:$D$48,MATCH(Results!$D$3,'ENE17'!$A$2:$A$48,0))</f>
        <v>137530</v>
      </c>
      <c r="V45" s="24">
        <f>U45-T45</f>
        <v>7156.3858875054575</v>
      </c>
      <c r="W45" s="25">
        <f t="shared" ref="W45:X45" si="35">SUM(W29:W38)</f>
        <v>0</v>
      </c>
      <c r="X45" s="24">
        <f t="shared" si="35"/>
        <v>202</v>
      </c>
      <c r="Y45" s="92">
        <f>IFERROR(AA45/X45,0)</f>
        <v>696.88949847311642</v>
      </c>
      <c r="Z45" s="24">
        <f t="shared" ref="Z45:AA45" si="36">SUM(Z29:Z38)</f>
        <v>0</v>
      </c>
      <c r="AA45" s="24">
        <f t="shared" si="36"/>
        <v>140771.67869156951</v>
      </c>
      <c r="AB45" s="207">
        <f>INDEX('ENE17'!$E$2:$E$48,MATCH(Results!$D$3,'ENE17'!$A$2:$A$48,0))</f>
        <v>141496</v>
      </c>
      <c r="AC45" s="24">
        <f>AB45-AA45</f>
        <v>724.32130843048799</v>
      </c>
      <c r="AD45" s="25">
        <f t="shared" ref="AD45:AE45" si="37">SUM(AD29:AD38)</f>
        <v>0</v>
      </c>
      <c r="AE45" s="24">
        <f t="shared" si="37"/>
        <v>202</v>
      </c>
      <c r="AF45" s="92">
        <f>IFERROR(AH45/AE45,0)</f>
        <v>751.08351221632142</v>
      </c>
      <c r="AG45" s="24">
        <f t="shared" ref="AG45:AH45" si="38">SUM(AG29:AG38)</f>
        <v>0</v>
      </c>
      <c r="AH45" s="24">
        <f t="shared" si="38"/>
        <v>151718.86946769693</v>
      </c>
      <c r="AI45" s="207">
        <f>INDEX('ENE17'!$F$2:$F$48,MATCH(Results!$D$3,'ENE17'!$A$2:$A$48,0))</f>
        <v>152284</v>
      </c>
      <c r="AJ45" s="24">
        <f>AI45-AH45</f>
        <v>565.13053230306832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15</v>
      </c>
      <c r="G51" s="193">
        <f>IFERROR(H51/F51,"")</f>
        <v>203.73333333333332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3056</v>
      </c>
      <c r="I51" s="97">
        <f>SUMIFS($N$64:$N$509,$B$64:$B$509,$B51)-SUMIFS($O$64:$O$509,$B$64:$B$509,$B51)</f>
        <v>9</v>
      </c>
      <c r="J51" s="80">
        <f>SUMIFS($P$64:$P$509,$B$64:$B$509,$B51)</f>
        <v>24</v>
      </c>
      <c r="K51" s="80">
        <f>IFERROR(M51/J51,0)</f>
        <v>213.73674055900139</v>
      </c>
      <c r="L51" s="80">
        <f>SUMIFS($R$64:$R$509,$B$64:$B$509,$B51)+SUMIFS($Q$64:$Q$509,$B$64:$B$509,$B51)</f>
        <v>1806.7227731384476</v>
      </c>
      <c r="M51" s="98">
        <f>SUMIFS($S$64:$S$509,$B$64:$B$509,$B51)</f>
        <v>5129.6817734160331</v>
      </c>
      <c r="N51" s="80">
        <f>SUMIFS($V$64:$V$509,$B$64:$B$509,$B51)-SUMIFS($W$64:$W$509,$B$64:$B$509,$B51)</f>
        <v>0</v>
      </c>
      <c r="O51" s="80">
        <f>SUMIFS($X$64:$X$509,$B$64:$B$509,$B51)</f>
        <v>24</v>
      </c>
      <c r="P51" s="80">
        <f>IFERROR(R51/O51,0)</f>
        <v>231.83394162673883</v>
      </c>
      <c r="Q51" s="80">
        <f>SUMIFS($Z$64:$Z$509,$B$64:$B$509,$B51)+SUMIFS($Y$64:$Y$509,$B$64:$B$509,$B51)</f>
        <v>0</v>
      </c>
      <c r="R51" s="80">
        <f>SUMIFS($AA$64:$AA$509,$B$64:$B$509,$B51)</f>
        <v>5564.0145990417323</v>
      </c>
      <c r="S51" s="97">
        <f>SUMIFS($AD$64:$AD$509,$B$64:$B$509,$B51)-SUMIFS($AE$64:$AE$509,$B$64:$B$509,$B51)</f>
        <v>0</v>
      </c>
      <c r="T51" s="80">
        <f>SUMIFS($AF$64:$AF$509,$B$64:$B$509,$B51)</f>
        <v>24</v>
      </c>
      <c r="U51" s="80">
        <f>IFERROR(W51/T51,0)</f>
        <v>251.22853205621746</v>
      </c>
      <c r="V51" s="80">
        <f>SUMIFS($AH$64:$AH$509,$B$64:$B$509,$B51)+SUMIFS($AG$64:$AG$509,$B$64:$B$509,$B51)</f>
        <v>0</v>
      </c>
      <c r="W51" s="98">
        <f>SUMIFS($AI$64:$AI$509,$B$64:$B$509,$B51)</f>
        <v>6029.4847693492193</v>
      </c>
      <c r="X51" s="80">
        <f>SUMIFS($AL$64:$AL$509,$B$64:$B$509,$B51)-SUMIFS($AM$64:$AM$509,$B$64:$B$509,$B51)</f>
        <v>0</v>
      </c>
      <c r="Y51" s="80">
        <f>SUMIFS($AN$64:$AN$509,$B$64:$B$509,$B51)</f>
        <v>24</v>
      </c>
      <c r="Z51" s="80">
        <f>IFERROR(AB51/Y51,0)</f>
        <v>271.73646099958484</v>
      </c>
      <c r="AA51" s="80">
        <f>SUMIFS($AP$64:$AP$509,$B$64:$B$509,$B51)+SUMIFS($AO$64:$AO$509,$B$64:$B$509,$B51)</f>
        <v>0</v>
      </c>
      <c r="AB51" s="98">
        <f>SUMIFS($AQ$64:$AQ$509,$B$64:$B$509,$B51)</f>
        <v>6521.6750639900356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70</v>
      </c>
      <c r="G52" s="192">
        <f t="shared" ref="G52:G55" si="40">IFERROR(H52/F52,"")</f>
        <v>374.74285714285713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26232</v>
      </c>
      <c r="I52" s="97">
        <f>SUMIFS($N$64:$N$509,$B$64:$B$509,$B52)-SUMIFS($O$64:$O$509,$B$64:$B$509,$B52)</f>
        <v>19</v>
      </c>
      <c r="J52" s="80">
        <f>SUMIFS($P$64:$P$509,$B$64:$B$509,$B52)</f>
        <v>89</v>
      </c>
      <c r="K52" s="80">
        <f t="shared" ref="K52:K56" si="41">IFERROR(M52/J52,0)</f>
        <v>405.8099651788026</v>
      </c>
      <c r="L52" s="80">
        <f>SUMIFS($R$64:$R$509,$B$64:$B$509,$B52)+SUMIFS($Q$64:$Q$509,$B$64:$B$509,$B52)</f>
        <v>7542.7728917285667</v>
      </c>
      <c r="M52" s="98">
        <f>SUMIFS($S$64:$S$509,$B$64:$B$509,$B52)</f>
        <v>36117.086900913433</v>
      </c>
      <c r="N52" s="80">
        <f>SUMIFS($V$64:$V$509,$B$64:$B$509,$B52)-SUMIFS($W$64:$W$509,$B$64:$B$509,$B52)</f>
        <v>0</v>
      </c>
      <c r="O52" s="80">
        <f>SUMIFS($X$64:$X$509,$B$64:$B$509,$B52)</f>
        <v>89</v>
      </c>
      <c r="P52" s="80">
        <f t="shared" ref="P52:P55" si="42">IFERROR(R52/O52,0)</f>
        <v>440.33922217401874</v>
      </c>
      <c r="Q52" s="80">
        <f>SUMIFS($Z$64:$Z$509,$B$64:$B$509,$B52)+SUMIFS($Y$64:$Y$509,$B$64:$B$509,$B52)</f>
        <v>0</v>
      </c>
      <c r="R52" s="80">
        <f>SUMIFS($AA$64:$AA$509,$B$64:$B$509,$B52)</f>
        <v>39190.190773487666</v>
      </c>
      <c r="S52" s="97">
        <f>SUMIFS($AD$64:$AD$509,$B$64:$B$509,$B52)-SUMIFS($AE$64:$AE$509,$B$64:$B$509,$B52)</f>
        <v>0</v>
      </c>
      <c r="T52" s="80">
        <f>SUMIFS($AF$64:$AF$509,$B$64:$B$509,$B52)</f>
        <v>89</v>
      </c>
      <c r="U52" s="80">
        <f t="shared" ref="U52:U55" si="43">IFERROR(W52/T52,0)</f>
        <v>477.36136504677114</v>
      </c>
      <c r="V52" s="80">
        <f>SUMIFS($AH$64:$AH$509,$B$64:$B$509,$B52)+SUMIFS($AG$64:$AG$509,$B$64:$B$509,$B52)</f>
        <v>0</v>
      </c>
      <c r="W52" s="98">
        <f>SUMIFS($AI$64:$AI$509,$B$64:$B$509,$B52)</f>
        <v>42485.16148916263</v>
      </c>
      <c r="X52" s="80">
        <f>SUMIFS($AL$64:$AL$509,$B$64:$B$509,$B52)-SUMIFS($AM$64:$AM$509,$B$64:$B$509,$B52)</f>
        <v>0</v>
      </c>
      <c r="Y52" s="80">
        <f>SUMIFS($AN$64:$AN$509,$B$64:$B$509,$B52)</f>
        <v>89</v>
      </c>
      <c r="Z52" s="80">
        <f t="shared" ref="Z52:Z55" si="44">IFERROR(AB52/Y52,0)</f>
        <v>516.52965121599777</v>
      </c>
      <c r="AA52" s="80">
        <f>SUMIFS($AP$64:$AP$509,$B$64:$B$509,$B52)+SUMIFS($AO$64:$AO$509,$B$64:$B$509,$B52)</f>
        <v>0</v>
      </c>
      <c r="AB52" s="98">
        <f>SUMIFS($AQ$64:$AQ$509,$B$64:$B$509,$B52)</f>
        <v>45971.138958223804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37</v>
      </c>
      <c r="G53" s="192">
        <f t="shared" si="40"/>
        <v>686.27027027027032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25392</v>
      </c>
      <c r="I53" s="97">
        <f>SUMIFS($N$64:$N$509,$B$64:$B$509,$B53)-SUMIFS($O$64:$O$509,$B$64:$B$509,$B53)</f>
        <v>6</v>
      </c>
      <c r="J53" s="80">
        <f>SUMIFS($P$64:$P$509,$B$64:$B$509,$B53)</f>
        <v>43</v>
      </c>
      <c r="K53" s="80">
        <f t="shared" si="41"/>
        <v>743.66795117488346</v>
      </c>
      <c r="L53" s="80">
        <f>SUMIFS($R$64:$R$509,$B$64:$B$509,$B53)+SUMIFS($Q$64:$Q$509,$B$64:$B$509,$B53)</f>
        <v>4284.6852275568417</v>
      </c>
      <c r="M53" s="98">
        <f>SUMIFS($S$64:$S$509,$B$64:$B$509,$B53)</f>
        <v>31977.721900519988</v>
      </c>
      <c r="N53" s="80">
        <f>SUMIFS($V$64:$V$509,$B$64:$B$509,$B53)-SUMIFS($W$64:$W$509,$B$64:$B$509,$B53)</f>
        <v>0</v>
      </c>
      <c r="O53" s="80">
        <f>SUMIFS($X$64:$X$509,$B$64:$B$509,$B53)</f>
        <v>43</v>
      </c>
      <c r="P53" s="80">
        <f t="shared" si="42"/>
        <v>806.68449428060069</v>
      </c>
      <c r="Q53" s="80">
        <f>SUMIFS($Z$64:$Z$509,$B$64:$B$509,$B53)+SUMIFS($Y$64:$Y$509,$B$64:$B$509,$B53)</f>
        <v>0</v>
      </c>
      <c r="R53" s="80">
        <f>SUMIFS($AA$64:$AA$509,$B$64:$B$509,$B53)</f>
        <v>34687.433254065829</v>
      </c>
      <c r="S53" s="97">
        <f>SUMIFS($AD$64:$AD$509,$B$64:$B$509,$B53)-SUMIFS($AE$64:$AE$509,$B$64:$B$509,$B53)</f>
        <v>0</v>
      </c>
      <c r="T53" s="80">
        <f>SUMIFS($AF$64:$AF$509,$B$64:$B$509,$B53)</f>
        <v>43</v>
      </c>
      <c r="U53" s="80">
        <f t="shared" si="43"/>
        <v>874.23529231084217</v>
      </c>
      <c r="V53" s="80">
        <f>SUMIFS($AH$64:$AH$509,$B$64:$B$509,$B53)+SUMIFS($AG$64:$AG$509,$B$64:$B$509,$B53)</f>
        <v>0</v>
      </c>
      <c r="W53" s="98">
        <f>SUMIFS($AI$64:$AI$509,$B$64:$B$509,$B53)</f>
        <v>37592.117569366215</v>
      </c>
      <c r="X53" s="80">
        <f>SUMIFS($AL$64:$AL$509,$B$64:$B$509,$B53)-SUMIFS($AM$64:$AM$509,$B$64:$B$509,$B53)</f>
        <v>0</v>
      </c>
      <c r="Y53" s="80">
        <f>SUMIFS($AN$64:$AN$509,$B$64:$B$509,$B53)</f>
        <v>43</v>
      </c>
      <c r="Z53" s="80">
        <f t="shared" si="44"/>
        <v>945.68315360219447</v>
      </c>
      <c r="AA53" s="80">
        <f>SUMIFS($AP$64:$AP$509,$B$64:$B$509,$B53)+SUMIFS($AO$64:$AO$509,$B$64:$B$509,$B53)</f>
        <v>0</v>
      </c>
      <c r="AB53" s="98">
        <f>SUMIFS($AQ$64:$AQ$509,$B$64:$B$509,$B53)</f>
        <v>40664.375604894361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35</v>
      </c>
      <c r="G54" s="192">
        <f t="shared" si="40"/>
        <v>978.33571399999994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34241.749989999997</v>
      </c>
      <c r="I54" s="97">
        <f>SUMIFS($N$64:$N$509,$B$64:$B$509,$B54)-SUMIFS($O$64:$O$509,$B$64:$B$509,$B54)</f>
        <v>10</v>
      </c>
      <c r="J54" s="80">
        <f>SUMIFS($P$64:$P$509,$B$64:$B$509,$B54)</f>
        <v>45</v>
      </c>
      <c r="K54" s="80">
        <f t="shared" si="41"/>
        <v>977.53063607439901</v>
      </c>
      <c r="L54" s="80">
        <f>SUMIFS($R$64:$R$509,$B$64:$B$509,$B54)+SUMIFS($Q$64:$Q$509,$B$64:$B$509,$B54)</f>
        <v>8148.7475106802649</v>
      </c>
      <c r="M54" s="98">
        <f>SUMIFS($S$64:$S$509,$B$64:$B$509,$B54)</f>
        <v>43988.878623347955</v>
      </c>
      <c r="N54" s="80">
        <f>SUMIFS($V$64:$V$509,$B$64:$B$509,$B54)-SUMIFS($W$64:$W$509,$B$64:$B$509,$B54)</f>
        <v>-1</v>
      </c>
      <c r="O54" s="80">
        <f>SUMIFS($X$64:$X$509,$B$64:$B$509,$B54)</f>
        <v>44</v>
      </c>
      <c r="P54" s="80">
        <f t="shared" si="42"/>
        <v>1052.7752201340754</v>
      </c>
      <c r="Q54" s="80">
        <f>SUMIFS($Z$64:$Z$509,$B$64:$B$509,$B54)+SUMIFS($Y$64:$Y$509,$B$64:$B$509,$B54)</f>
        <v>-998.04875632389189</v>
      </c>
      <c r="R54" s="80">
        <f>SUMIFS($AA$64:$AA$509,$B$64:$B$509,$B54)</f>
        <v>46322.109685899319</v>
      </c>
      <c r="S54" s="97">
        <f>SUMIFS($AD$64:$AD$509,$B$64:$B$509,$B54)-SUMIFS($AE$64:$AE$509,$B$64:$B$509,$B54)</f>
        <v>0</v>
      </c>
      <c r="T54" s="80">
        <f>SUMIFS($AF$64:$AF$509,$B$64:$B$509,$B54)</f>
        <v>44</v>
      </c>
      <c r="U54" s="80">
        <f t="shared" si="43"/>
        <v>1131.4333404884421</v>
      </c>
      <c r="V54" s="80">
        <f>SUMIFS($AH$64:$AH$509,$B$64:$B$509,$B54)+SUMIFS($AG$64:$AG$509,$B$64:$B$509,$B54)</f>
        <v>0</v>
      </c>
      <c r="W54" s="98">
        <f>SUMIFS($AI$64:$AI$509,$B$64:$B$509,$B54)</f>
        <v>49783.066981491451</v>
      </c>
      <c r="X54" s="80">
        <f>SUMIFS($AL$64:$AL$509,$B$64:$B$509,$B54)-SUMIFS($AM$64:$AM$509,$B$64:$B$509,$B54)</f>
        <v>0</v>
      </c>
      <c r="Y54" s="80">
        <f>SUMIFS($AN$64:$AN$509,$B$64:$B$509,$B54)</f>
        <v>44</v>
      </c>
      <c r="Z54" s="80">
        <f t="shared" si="44"/>
        <v>1213.6719688432577</v>
      </c>
      <c r="AA54" s="80">
        <f>SUMIFS($AP$64:$AP$509,$B$64:$B$509,$B54)+SUMIFS($AO$64:$AO$509,$B$64:$B$509,$B54)</f>
        <v>0</v>
      </c>
      <c r="AB54" s="98">
        <f>SUMIFS($AQ$64:$AQ$509,$B$64:$B$509,$B54)</f>
        <v>53401.566629103341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2</v>
      </c>
      <c r="G55" s="192">
        <f t="shared" si="40"/>
        <v>2105</v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4210</v>
      </c>
      <c r="I55" s="101">
        <f>SUMIFS($N$64:$N$509,$B$64:$B$509,$B55)-SUMIFS($O$64:$O$509,$B$64:$B$509,$B55)</f>
        <v>0</v>
      </c>
      <c r="J55" s="102">
        <f>SUMIFS($P$64:$P$509,$B$64:$B$509,$B55)</f>
        <v>2</v>
      </c>
      <c r="K55" s="102">
        <f t="shared" si="41"/>
        <v>2174.4649999999997</v>
      </c>
      <c r="L55" s="102">
        <f>SUMIFS($R$64:$R$509,$B$64:$B$509,$B55)+SUMIFS($Q$64:$Q$509,$B$64:$B$509,$B55)</f>
        <v>0</v>
      </c>
      <c r="M55" s="103">
        <f>SUMIFS($S$64:$S$509,$B$64:$B$509,$B55)</f>
        <v>4348.9299999999994</v>
      </c>
      <c r="N55" s="80">
        <f>SUMIFS($V$64:$V$509,$B$64:$B$509,$B55)-SUMIFS($W$64:$W$509,$B$64:$B$509,$B55)</f>
        <v>0</v>
      </c>
      <c r="O55" s="80">
        <f>SUMIFS($X$64:$X$509,$B$64:$B$509,$B55)</f>
        <v>2</v>
      </c>
      <c r="P55" s="80">
        <f t="shared" si="42"/>
        <v>2304.9328999999998</v>
      </c>
      <c r="Q55" s="80">
        <f>SUMIFS($Z$64:$Z$509,$B$64:$B$509,$B55)+SUMIFS($Y$64:$Y$509,$B$64:$B$509,$B55)</f>
        <v>0</v>
      </c>
      <c r="R55" s="80">
        <f>SUMIFS($AA$64:$AA$509,$B$64:$B$509,$B55)</f>
        <v>4609.8657999999996</v>
      </c>
      <c r="S55" s="101">
        <f>SUMIFS($AD$64:$AD$509,$B$64:$B$509,$B55)-SUMIFS($AE$64:$AE$509,$B$64:$B$509,$B55)</f>
        <v>0</v>
      </c>
      <c r="T55" s="102">
        <f>SUMIFS($AF$64:$AF$509,$B$64:$B$509,$B55)</f>
        <v>2</v>
      </c>
      <c r="U55" s="102">
        <f t="shared" si="43"/>
        <v>2440.9239410999999</v>
      </c>
      <c r="V55" s="102">
        <f>SUMIFS($AH$64:$AH$509,$B$64:$B$509,$B55)+SUMIFS($AG$64:$AG$509,$B$64:$B$509,$B55)</f>
        <v>0</v>
      </c>
      <c r="W55" s="103">
        <f>SUMIFS($AI$64:$AI$509,$B$64:$B$509,$B55)</f>
        <v>4881.8478821999997</v>
      </c>
      <c r="X55" s="80">
        <f>SUMIFS($AL$64:$AL$509,$B$64:$B$509,$B55)-SUMIFS($AM$64:$AM$509,$B$64:$B$509,$B55)</f>
        <v>0</v>
      </c>
      <c r="Y55" s="80">
        <f>SUMIFS($AN$64:$AN$509,$B$64:$B$509,$B55)</f>
        <v>2</v>
      </c>
      <c r="Z55" s="80">
        <f t="shared" si="44"/>
        <v>2580.0566057426995</v>
      </c>
      <c r="AA55" s="80">
        <f>SUMIFS($AP$64:$AP$509,$B$64:$B$509,$B55)+SUMIFS($AO$64:$AO$509,$B$64:$B$509,$B55)</f>
        <v>0</v>
      </c>
      <c r="AB55" s="98">
        <f>SUMIFS($AQ$64:$AQ$509,$B$64:$B$509,$B55)</f>
        <v>5160.113211485399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159</v>
      </c>
      <c r="G56" s="92">
        <f t="shared" ref="G56" si="45">IFERROR(H56/F56,0)</f>
        <v>585.73427666666669</v>
      </c>
      <c r="H56" s="92">
        <f>SUM(H51:H55)</f>
        <v>93131.749989999997</v>
      </c>
      <c r="I56" s="92">
        <f>SUM(I51:I55)</f>
        <v>44</v>
      </c>
      <c r="J56" s="92">
        <f>SUM(J51:J55)</f>
        <v>203</v>
      </c>
      <c r="K56" s="92">
        <f t="shared" si="41"/>
        <v>598.82906008964244</v>
      </c>
      <c r="L56" s="92">
        <f>SUM(L51:L55)</f>
        <v>21782.928403104121</v>
      </c>
      <c r="M56" s="92">
        <f>SUM(M51:M55)</f>
        <v>121562.2991981974</v>
      </c>
      <c r="N56" s="92">
        <f t="shared" ref="N56:O56" si="46">SUM(N51:N55)</f>
        <v>-1</v>
      </c>
      <c r="O56" s="92">
        <f t="shared" si="46"/>
        <v>202</v>
      </c>
      <c r="P56" s="92">
        <f>IFERROR(R56/O56,0)</f>
        <v>645.41393124997296</v>
      </c>
      <c r="Q56" s="92">
        <f t="shared" ref="Q56" si="47">SUM(Q51:Q55)</f>
        <v>-998.04875632389189</v>
      </c>
      <c r="R56" s="92">
        <f t="shared" ref="R56:T56" si="48">SUM(R51:R55)</f>
        <v>130373.61411249454</v>
      </c>
      <c r="S56" s="92">
        <f t="shared" si="48"/>
        <v>0</v>
      </c>
      <c r="T56" s="92">
        <f t="shared" si="48"/>
        <v>202</v>
      </c>
      <c r="U56" s="92">
        <f>IFERROR(W56/T56,0)</f>
        <v>696.88949847311642</v>
      </c>
      <c r="V56" s="92">
        <f t="shared" ref="V56" si="49">SUM(V51:V55)</f>
        <v>0</v>
      </c>
      <c r="W56" s="92">
        <f t="shared" ref="W56:Y56" si="50">SUM(W51:W55)</f>
        <v>140771.67869156951</v>
      </c>
      <c r="X56" s="92">
        <f t="shared" si="50"/>
        <v>0</v>
      </c>
      <c r="Y56" s="92">
        <f t="shared" si="50"/>
        <v>202</v>
      </c>
      <c r="Z56" s="92">
        <f>IFERROR(AB56/Y56,0)</f>
        <v>751.08351221632154</v>
      </c>
      <c r="AA56" s="92">
        <f t="shared" ref="AA56" si="51">SUM(AA51:AA55)</f>
        <v>0</v>
      </c>
      <c r="AB56" s="104">
        <f t="shared" ref="AB56" si="52">SUM(AB51:AB55)</f>
        <v>151718.86946769696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0</v>
      </c>
      <c r="H64" s="35">
        <f>IFERROR(G64/F64,0)</f>
        <v>0</v>
      </c>
      <c r="I64" s="156" t="s">
        <v>754</v>
      </c>
      <c r="J64" s="211" t="s">
        <v>754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0</v>
      </c>
      <c r="H65" s="35">
        <f t="shared" ref="H65:H80" si="60">IFERROR(G65/F65,0)</f>
        <v>0</v>
      </c>
      <c r="I65" s="187" t="s">
        <v>754</v>
      </c>
      <c r="J65" s="212" t="s">
        <v>754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1</v>
      </c>
      <c r="G66" s="35">
        <f>SUMIFS(WORKING!$AC$3:$AC$6802,WORKING!$A$3:$A$6802,Results!$D$3,WORKING!$B$3:$B$6802,Results!A66,WORKING!$C$3:$C$6802,Results!C66)/1000</f>
        <v>164.21734999999998</v>
      </c>
      <c r="H66" s="35">
        <f t="shared" si="60"/>
        <v>164.21734999999998</v>
      </c>
      <c r="I66" s="187" t="s">
        <v>754</v>
      </c>
      <c r="J66" s="212">
        <v>130</v>
      </c>
      <c r="K66" s="217">
        <f t="shared" si="61"/>
        <v>130</v>
      </c>
      <c r="L66" s="34">
        <f t="shared" si="54"/>
        <v>1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140.94789226178926</v>
      </c>
      <c r="N66" s="57">
        <v>2</v>
      </c>
      <c r="O66" s="57">
        <v>0</v>
      </c>
      <c r="P66" s="61">
        <f t="shared" si="55"/>
        <v>3</v>
      </c>
      <c r="Q66" s="40">
        <f t="shared" si="62"/>
        <v>281.89578452357853</v>
      </c>
      <c r="R66" s="40">
        <f t="shared" si="63"/>
        <v>0</v>
      </c>
      <c r="S66" s="44">
        <f t="shared" si="64"/>
        <v>422.84367678536779</v>
      </c>
      <c r="T66" s="35">
        <f t="shared" si="65"/>
        <v>3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152.75540724429473</v>
      </c>
      <c r="V66" s="57">
        <v>0</v>
      </c>
      <c r="W66" s="57">
        <v>0</v>
      </c>
      <c r="X66" s="61">
        <f t="shared" si="56"/>
        <v>3</v>
      </c>
      <c r="Y66" s="40">
        <f t="shared" si="66"/>
        <v>0</v>
      </c>
      <c r="Z66" s="40">
        <f t="shared" si="67"/>
        <v>0</v>
      </c>
      <c r="AA66" s="44">
        <f t="shared" si="68"/>
        <v>458.26622173288422</v>
      </c>
      <c r="AB66" s="35">
        <f t="shared" si="69"/>
        <v>3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165.39752030538153</v>
      </c>
      <c r="AD66" s="57">
        <v>0</v>
      </c>
      <c r="AE66" s="57">
        <v>0</v>
      </c>
      <c r="AF66" s="61">
        <f t="shared" si="57"/>
        <v>3</v>
      </c>
      <c r="AG66" s="40">
        <f t="shared" si="70"/>
        <v>0</v>
      </c>
      <c r="AH66" s="40">
        <f t="shared" si="71"/>
        <v>0</v>
      </c>
      <c r="AI66" s="44">
        <f t="shared" si="72"/>
        <v>496.1925609161446</v>
      </c>
      <c r="AJ66" s="35">
        <f t="shared" si="58"/>
        <v>3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178.75123386624537</v>
      </c>
      <c r="AL66" s="57">
        <v>0</v>
      </c>
      <c r="AM66" s="57">
        <v>0</v>
      </c>
      <c r="AN66" s="61">
        <f t="shared" si="59"/>
        <v>3</v>
      </c>
      <c r="AO66" s="40">
        <f t="shared" si="73"/>
        <v>0</v>
      </c>
      <c r="AP66" s="40">
        <f t="shared" si="74"/>
        <v>0</v>
      </c>
      <c r="AQ66" s="44">
        <f t="shared" si="75"/>
        <v>536.25370159873614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0</v>
      </c>
      <c r="G67" s="35">
        <f>SUMIFS(WORKING!$AC$3:$AC$6802,WORKING!$A$3:$A$6802,Results!$D$3,WORKING!$B$3:$B$6802,Results!A67,WORKING!$C$3:$C$6802,Results!C67)/1000</f>
        <v>0</v>
      </c>
      <c r="H67" s="35">
        <f t="shared" si="60"/>
        <v>0</v>
      </c>
      <c r="I67" s="187" t="s">
        <v>754</v>
      </c>
      <c r="J67" s="212" t="s">
        <v>754</v>
      </c>
      <c r="K67" s="217" t="str">
        <f t="shared" si="61"/>
        <v/>
      </c>
      <c r="L67" s="34">
        <f t="shared" si="54"/>
        <v>0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0</v>
      </c>
      <c r="N67" s="57">
        <v>0</v>
      </c>
      <c r="O67" s="57">
        <v>0</v>
      </c>
      <c r="P67" s="61">
        <f t="shared" si="55"/>
        <v>0</v>
      </c>
      <c r="Q67" s="40">
        <f t="shared" si="62"/>
        <v>0</v>
      </c>
      <c r="R67" s="40">
        <f t="shared" si="63"/>
        <v>0</v>
      </c>
      <c r="S67" s="44">
        <f t="shared" si="64"/>
        <v>0</v>
      </c>
      <c r="T67" s="35">
        <f t="shared" si="65"/>
        <v>0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0</v>
      </c>
      <c r="V67" s="57">
        <v>0</v>
      </c>
      <c r="W67" s="57">
        <v>0</v>
      </c>
      <c r="X67" s="61">
        <f t="shared" si="56"/>
        <v>0</v>
      </c>
      <c r="Y67" s="40">
        <f t="shared" si="66"/>
        <v>0</v>
      </c>
      <c r="Z67" s="40">
        <f t="shared" si="67"/>
        <v>0</v>
      </c>
      <c r="AA67" s="44">
        <f t="shared" si="68"/>
        <v>0</v>
      </c>
      <c r="AB67" s="35">
        <f t="shared" si="69"/>
        <v>0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0</v>
      </c>
      <c r="AD67" s="57">
        <v>0</v>
      </c>
      <c r="AE67" s="57">
        <v>0</v>
      </c>
      <c r="AF67" s="61">
        <f t="shared" si="57"/>
        <v>0</v>
      </c>
      <c r="AG67" s="40">
        <f t="shared" si="70"/>
        <v>0</v>
      </c>
      <c r="AH67" s="40">
        <f t="shared" si="71"/>
        <v>0</v>
      </c>
      <c r="AI67" s="44">
        <f t="shared" si="72"/>
        <v>0</v>
      </c>
      <c r="AJ67" s="35">
        <f t="shared" si="58"/>
        <v>0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0</v>
      </c>
      <c r="AL67" s="57">
        <v>0</v>
      </c>
      <c r="AM67" s="57">
        <v>0</v>
      </c>
      <c r="AN67" s="61">
        <f t="shared" si="59"/>
        <v>0</v>
      </c>
      <c r="AO67" s="40">
        <f t="shared" si="73"/>
        <v>0</v>
      </c>
      <c r="AP67" s="40">
        <f t="shared" si="74"/>
        <v>0</v>
      </c>
      <c r="AQ67" s="44">
        <f t="shared" si="75"/>
        <v>0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4</v>
      </c>
      <c r="G68" s="35">
        <f>SUMIFS(WORKING!$AC$3:$AC$6802,WORKING!$A$3:$A$6802,Results!$D$3,WORKING!$B$3:$B$6802,Results!A68,WORKING!$C$3:$C$6802,Results!C68)/1000</f>
        <v>696.65920999999992</v>
      </c>
      <c r="H68" s="35">
        <f t="shared" si="60"/>
        <v>174.16480249999998</v>
      </c>
      <c r="I68" s="187">
        <v>5</v>
      </c>
      <c r="J68" s="212">
        <v>966</v>
      </c>
      <c r="K68" s="217">
        <f t="shared" si="61"/>
        <v>193.2</v>
      </c>
      <c r="L68" s="34">
        <f t="shared" si="54"/>
        <v>5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209.93701352043698</v>
      </c>
      <c r="N68" s="57">
        <v>4</v>
      </c>
      <c r="O68" s="57">
        <v>0</v>
      </c>
      <c r="P68" s="61">
        <f t="shared" si="55"/>
        <v>9</v>
      </c>
      <c r="Q68" s="40">
        <f t="shared" si="62"/>
        <v>839.74805408174791</v>
      </c>
      <c r="R68" s="40">
        <f t="shared" si="63"/>
        <v>0</v>
      </c>
      <c r="S68" s="44">
        <f t="shared" si="64"/>
        <v>1889.4331216839328</v>
      </c>
      <c r="T68" s="35">
        <f t="shared" si="65"/>
        <v>9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227.67328769083136</v>
      </c>
      <c r="V68" s="57">
        <v>0</v>
      </c>
      <c r="W68" s="57">
        <v>0</v>
      </c>
      <c r="X68" s="61">
        <f t="shared" si="56"/>
        <v>9</v>
      </c>
      <c r="Y68" s="40">
        <f t="shared" si="66"/>
        <v>0</v>
      </c>
      <c r="Z68" s="40">
        <f t="shared" si="67"/>
        <v>0</v>
      </c>
      <c r="AA68" s="44">
        <f t="shared" si="68"/>
        <v>2049.0595892174824</v>
      </c>
      <c r="AB68" s="35">
        <f t="shared" si="69"/>
        <v>9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246.67725419505265</v>
      </c>
      <c r="AD68" s="57">
        <v>0</v>
      </c>
      <c r="AE68" s="57">
        <v>0</v>
      </c>
      <c r="AF68" s="61">
        <f t="shared" si="57"/>
        <v>9</v>
      </c>
      <c r="AG68" s="40">
        <f t="shared" si="70"/>
        <v>0</v>
      </c>
      <c r="AH68" s="40">
        <f t="shared" si="71"/>
        <v>0</v>
      </c>
      <c r="AI68" s="44">
        <f t="shared" si="72"/>
        <v>2220.0952877554737</v>
      </c>
      <c r="AJ68" s="35">
        <f t="shared" si="58"/>
        <v>9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266.76749852831938</v>
      </c>
      <c r="AL68" s="57">
        <v>0</v>
      </c>
      <c r="AM68" s="57">
        <v>0</v>
      </c>
      <c r="AN68" s="61">
        <f t="shared" si="59"/>
        <v>9</v>
      </c>
      <c r="AO68" s="40">
        <f t="shared" si="73"/>
        <v>0</v>
      </c>
      <c r="AP68" s="40">
        <f t="shared" si="74"/>
        <v>0</v>
      </c>
      <c r="AQ68" s="44">
        <f t="shared" si="75"/>
        <v>2400.9074867548743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3</v>
      </c>
      <c r="G69" s="35">
        <f>SUMIFS(WORKING!$AC$3:$AC$6802,WORKING!$A$3:$A$6802,Results!$D$3,WORKING!$B$3:$B$6802,Results!A69,WORKING!$C$3:$C$6802,Results!C69)/1000</f>
        <v>435.60482000000002</v>
      </c>
      <c r="H69" s="35">
        <f t="shared" si="60"/>
        <v>145.20160666666666</v>
      </c>
      <c r="I69" s="187" t="s">
        <v>754</v>
      </c>
      <c r="J69" s="212">
        <v>629</v>
      </c>
      <c r="K69" s="217">
        <f t="shared" si="61"/>
        <v>209.66666666666666</v>
      </c>
      <c r="L69" s="34">
        <f t="shared" si="54"/>
        <v>3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228.35964484437369</v>
      </c>
      <c r="N69" s="57">
        <v>3</v>
      </c>
      <c r="O69" s="57">
        <v>0</v>
      </c>
      <c r="P69" s="61">
        <f t="shared" si="55"/>
        <v>6</v>
      </c>
      <c r="Q69" s="40">
        <f t="shared" si="62"/>
        <v>685.07893453312113</v>
      </c>
      <c r="R69" s="40">
        <f t="shared" si="63"/>
        <v>0</v>
      </c>
      <c r="S69" s="44">
        <f t="shared" si="64"/>
        <v>1370.1578690662423</v>
      </c>
      <c r="T69" s="35">
        <f t="shared" si="65"/>
        <v>6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247.81445289436891</v>
      </c>
      <c r="V69" s="57">
        <v>0</v>
      </c>
      <c r="W69" s="57">
        <v>0</v>
      </c>
      <c r="X69" s="61">
        <f t="shared" si="56"/>
        <v>6</v>
      </c>
      <c r="Y69" s="40">
        <f t="shared" si="66"/>
        <v>0</v>
      </c>
      <c r="Z69" s="40">
        <f t="shared" si="67"/>
        <v>0</v>
      </c>
      <c r="AA69" s="44">
        <f t="shared" si="68"/>
        <v>1486.8867173662134</v>
      </c>
      <c r="AB69" s="35">
        <f t="shared" si="69"/>
        <v>6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268.67544659462527</v>
      </c>
      <c r="AD69" s="57">
        <v>0</v>
      </c>
      <c r="AE69" s="57">
        <v>0</v>
      </c>
      <c r="AF69" s="61">
        <f t="shared" si="57"/>
        <v>6</v>
      </c>
      <c r="AG69" s="40">
        <f t="shared" si="70"/>
        <v>0</v>
      </c>
      <c r="AH69" s="40">
        <f t="shared" si="71"/>
        <v>0</v>
      </c>
      <c r="AI69" s="44">
        <f t="shared" si="72"/>
        <v>1612.0526795677515</v>
      </c>
      <c r="AJ69" s="35">
        <f t="shared" si="58"/>
        <v>6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290.74773374416696</v>
      </c>
      <c r="AL69" s="57">
        <v>0</v>
      </c>
      <c r="AM69" s="57">
        <v>0</v>
      </c>
      <c r="AN69" s="61">
        <f t="shared" si="59"/>
        <v>6</v>
      </c>
      <c r="AO69" s="40">
        <f t="shared" si="73"/>
        <v>0</v>
      </c>
      <c r="AP69" s="40">
        <f t="shared" si="74"/>
        <v>0</v>
      </c>
      <c r="AQ69" s="44">
        <f t="shared" si="75"/>
        <v>1744.4864024650019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3</v>
      </c>
      <c r="G70" s="35">
        <f>SUMIFS(WORKING!$AC$3:$AC$6802,WORKING!$A$3:$A$6802,Results!$D$3,WORKING!$B$3:$B$6802,Results!A70,WORKING!$C$3:$C$6802,Results!C70)/1000</f>
        <v>590.75580999999988</v>
      </c>
      <c r="H70" s="35">
        <f t="shared" si="60"/>
        <v>196.91860333333329</v>
      </c>
      <c r="I70" s="187">
        <v>4</v>
      </c>
      <c r="J70" s="212">
        <v>1338</v>
      </c>
      <c r="K70" s="217">
        <f t="shared" si="61"/>
        <v>334.5</v>
      </c>
      <c r="L70" s="34">
        <f t="shared" si="54"/>
        <v>4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364.51464543437515</v>
      </c>
      <c r="N70" s="57">
        <v>7</v>
      </c>
      <c r="O70" s="57">
        <v>0</v>
      </c>
      <c r="P70" s="61">
        <f t="shared" si="55"/>
        <v>11</v>
      </c>
      <c r="Q70" s="40">
        <f t="shared" si="62"/>
        <v>2551.6025180406259</v>
      </c>
      <c r="R70" s="40">
        <f t="shared" si="63"/>
        <v>0</v>
      </c>
      <c r="S70" s="44">
        <f t="shared" si="64"/>
        <v>4009.6610997781268</v>
      </c>
      <c r="T70" s="35">
        <f t="shared" si="65"/>
        <v>11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395.62842946953424</v>
      </c>
      <c r="V70" s="57">
        <v>0</v>
      </c>
      <c r="W70" s="57">
        <v>0</v>
      </c>
      <c r="X70" s="61">
        <f t="shared" si="56"/>
        <v>11</v>
      </c>
      <c r="Y70" s="40">
        <f t="shared" si="66"/>
        <v>0</v>
      </c>
      <c r="Z70" s="40">
        <f t="shared" si="67"/>
        <v>0</v>
      </c>
      <c r="AA70" s="44">
        <f t="shared" si="68"/>
        <v>4351.9127241648766</v>
      </c>
      <c r="AB70" s="35">
        <f t="shared" si="69"/>
        <v>11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428.99683662714534</v>
      </c>
      <c r="AD70" s="57">
        <v>0</v>
      </c>
      <c r="AE70" s="57">
        <v>0</v>
      </c>
      <c r="AF70" s="61">
        <f t="shared" si="57"/>
        <v>11</v>
      </c>
      <c r="AG70" s="40">
        <f t="shared" si="70"/>
        <v>0</v>
      </c>
      <c r="AH70" s="40">
        <f t="shared" si="71"/>
        <v>0</v>
      </c>
      <c r="AI70" s="44">
        <f t="shared" si="72"/>
        <v>4718.9652028985984</v>
      </c>
      <c r="AJ70" s="35">
        <f t="shared" si="58"/>
        <v>11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464.30966406885238</v>
      </c>
      <c r="AL70" s="57">
        <v>0</v>
      </c>
      <c r="AM70" s="57">
        <v>0</v>
      </c>
      <c r="AN70" s="61">
        <f t="shared" si="59"/>
        <v>11</v>
      </c>
      <c r="AO70" s="40">
        <f t="shared" si="73"/>
        <v>0</v>
      </c>
      <c r="AP70" s="40">
        <f t="shared" si="74"/>
        <v>0</v>
      </c>
      <c r="AQ70" s="44">
        <f t="shared" si="75"/>
        <v>5107.4063047573763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5</v>
      </c>
      <c r="G71" s="35">
        <f>SUMIFS(WORKING!$AC$3:$AC$6802,WORKING!$A$3:$A$6802,Results!$D$3,WORKING!$B$3:$B$6802,Results!A71,WORKING!$C$3:$C$6802,Results!C71)/1000</f>
        <v>1828.5854300000001</v>
      </c>
      <c r="H71" s="35">
        <f>IFERROR(G71/F71,0)</f>
        <v>365.71708599999999</v>
      </c>
      <c r="I71" s="187">
        <v>4</v>
      </c>
      <c r="J71" s="212">
        <v>1337</v>
      </c>
      <c r="K71" s="217">
        <f t="shared" si="61"/>
        <v>334.25</v>
      </c>
      <c r="L71" s="34">
        <f t="shared" si="54"/>
        <v>4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364.19243724126716</v>
      </c>
      <c r="N71" s="57">
        <v>5</v>
      </c>
      <c r="O71" s="57">
        <v>0</v>
      </c>
      <c r="P71" s="61">
        <f t="shared" si="55"/>
        <v>9</v>
      </c>
      <c r="Q71" s="40">
        <f t="shared" si="62"/>
        <v>1820.9621862063359</v>
      </c>
      <c r="R71" s="40">
        <f t="shared" si="63"/>
        <v>0</v>
      </c>
      <c r="S71" s="44">
        <f t="shared" si="64"/>
        <v>3277.7319351714045</v>
      </c>
      <c r="T71" s="35">
        <f t="shared" si="65"/>
        <v>9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395.26327585543044</v>
      </c>
      <c r="V71" s="57">
        <v>0</v>
      </c>
      <c r="W71" s="57">
        <v>0</v>
      </c>
      <c r="X71" s="61">
        <f t="shared" si="56"/>
        <v>9</v>
      </c>
      <c r="Y71" s="40">
        <f t="shared" si="66"/>
        <v>0</v>
      </c>
      <c r="Z71" s="40">
        <f t="shared" si="67"/>
        <v>0</v>
      </c>
      <c r="AA71" s="44">
        <f t="shared" si="68"/>
        <v>3557.369482698874</v>
      </c>
      <c r="AB71" s="35">
        <f t="shared" si="69"/>
        <v>9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428.58415545363511</v>
      </c>
      <c r="AD71" s="57">
        <v>0</v>
      </c>
      <c r="AE71" s="57">
        <v>0</v>
      </c>
      <c r="AF71" s="61">
        <f t="shared" si="57"/>
        <v>9</v>
      </c>
      <c r="AG71" s="40">
        <f t="shared" si="70"/>
        <v>0</v>
      </c>
      <c r="AH71" s="40">
        <f t="shared" si="71"/>
        <v>0</v>
      </c>
      <c r="AI71" s="44">
        <f t="shared" si="72"/>
        <v>3857.2573990827159</v>
      </c>
      <c r="AJ71" s="35">
        <f t="shared" si="58"/>
        <v>9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463.84494006413996</v>
      </c>
      <c r="AL71" s="57">
        <v>0</v>
      </c>
      <c r="AM71" s="57">
        <v>0</v>
      </c>
      <c r="AN71" s="61">
        <f t="shared" si="59"/>
        <v>9</v>
      </c>
      <c r="AO71" s="40">
        <f t="shared" si="73"/>
        <v>0</v>
      </c>
      <c r="AP71" s="40">
        <f t="shared" si="74"/>
        <v>0</v>
      </c>
      <c r="AQ71" s="44">
        <f t="shared" si="75"/>
        <v>4174.6044605772595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2</v>
      </c>
      <c r="G72" s="35">
        <f>SUMIFS(WORKING!$AC$3:$AC$6802,WORKING!$A$3:$A$6802,Results!$D$3,WORKING!$B$3:$B$6802,Results!A72,WORKING!$C$3:$C$6802,Results!C72)/1000</f>
        <v>150.41648999999998</v>
      </c>
      <c r="H72" s="35">
        <f t="shared" si="60"/>
        <v>75.208244999999991</v>
      </c>
      <c r="I72" s="187">
        <v>3</v>
      </c>
      <c r="J72" s="212">
        <v>1271</v>
      </c>
      <c r="K72" s="217">
        <f>IFERROR(IF(J72="",G72,J72)/IF(I72="",F72,I72),"")</f>
        <v>423.66666666666669</v>
      </c>
      <c r="L72" s="34">
        <f t="shared" si="54"/>
        <v>3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461.12635238124216</v>
      </c>
      <c r="N72" s="57">
        <v>5</v>
      </c>
      <c r="O72" s="57">
        <v>0</v>
      </c>
      <c r="P72" s="61">
        <f t="shared" si="55"/>
        <v>8</v>
      </c>
      <c r="Q72" s="40">
        <f t="shared" si="62"/>
        <v>2305.6317619062106</v>
      </c>
      <c r="R72" s="40">
        <f t="shared" si="63"/>
        <v>0</v>
      </c>
      <c r="S72" s="44">
        <f t="shared" si="64"/>
        <v>3689.0108190499373</v>
      </c>
      <c r="T72" s="35">
        <f t="shared" si="65"/>
        <v>8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500.32302899115416</v>
      </c>
      <c r="V72" s="57">
        <v>0</v>
      </c>
      <c r="W72" s="57">
        <v>0</v>
      </c>
      <c r="X72" s="61">
        <f t="shared" si="56"/>
        <v>8</v>
      </c>
      <c r="Y72" s="40">
        <f t="shared" si="66"/>
        <v>0</v>
      </c>
      <c r="Z72" s="40">
        <f t="shared" si="67"/>
        <v>0</v>
      </c>
      <c r="AA72" s="44">
        <f t="shared" si="68"/>
        <v>4002.5842319292333</v>
      </c>
      <c r="AB72" s="35">
        <f t="shared" si="69"/>
        <v>8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542.34397567328369</v>
      </c>
      <c r="AD72" s="57">
        <v>0</v>
      </c>
      <c r="AE72" s="57">
        <v>0</v>
      </c>
      <c r="AF72" s="61">
        <f t="shared" si="57"/>
        <v>8</v>
      </c>
      <c r="AG72" s="40">
        <f t="shared" si="70"/>
        <v>0</v>
      </c>
      <c r="AH72" s="40">
        <f t="shared" si="71"/>
        <v>0</v>
      </c>
      <c r="AI72" s="44">
        <f t="shared" si="72"/>
        <v>4338.7518053862696</v>
      </c>
      <c r="AJ72" s="35">
        <f t="shared" si="58"/>
        <v>8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586.79385607519782</v>
      </c>
      <c r="AL72" s="57">
        <v>0</v>
      </c>
      <c r="AM72" s="57">
        <v>0</v>
      </c>
      <c r="AN72" s="61">
        <f t="shared" si="59"/>
        <v>8</v>
      </c>
      <c r="AO72" s="40">
        <f t="shared" si="73"/>
        <v>0</v>
      </c>
      <c r="AP72" s="40">
        <f t="shared" si="74"/>
        <v>0</v>
      </c>
      <c r="AQ72" s="44">
        <f t="shared" si="75"/>
        <v>4694.3508486015826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4</v>
      </c>
      <c r="G73" s="35">
        <f>SUMIFS(WORKING!$AC$3:$AC$6802,WORKING!$A$3:$A$6802,Results!$D$3,WORKING!$B$3:$B$6802,Results!A73,WORKING!$C$3:$C$6802,Results!C73)/1000</f>
        <v>2028.518</v>
      </c>
      <c r="H73" s="35">
        <f t="shared" si="60"/>
        <v>507.12950000000001</v>
      </c>
      <c r="I73" s="187">
        <v>2</v>
      </c>
      <c r="J73" s="212">
        <v>1006</v>
      </c>
      <c r="K73" s="217">
        <f t="shared" si="61"/>
        <v>503</v>
      </c>
      <c r="L73" s="34">
        <f t="shared" si="54"/>
        <v>2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548.45877701166683</v>
      </c>
      <c r="N73" s="57">
        <v>1</v>
      </c>
      <c r="O73" s="57">
        <v>0</v>
      </c>
      <c r="P73" s="61">
        <f t="shared" si="55"/>
        <v>3</v>
      </c>
      <c r="Q73" s="40">
        <f t="shared" si="62"/>
        <v>548.45877701166683</v>
      </c>
      <c r="R73" s="40">
        <f t="shared" si="63"/>
        <v>0</v>
      </c>
      <c r="S73" s="44">
        <f t="shared" si="64"/>
        <v>1645.3763310350005</v>
      </c>
      <c r="T73" s="35">
        <f t="shared" si="65"/>
        <v>3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595.37535913822342</v>
      </c>
      <c r="V73" s="57">
        <v>0</v>
      </c>
      <c r="W73" s="57">
        <v>0</v>
      </c>
      <c r="X73" s="61">
        <f t="shared" si="56"/>
        <v>3</v>
      </c>
      <c r="Y73" s="40">
        <f t="shared" si="66"/>
        <v>0</v>
      </c>
      <c r="Z73" s="40">
        <f t="shared" si="67"/>
        <v>0</v>
      </c>
      <c r="AA73" s="44">
        <f t="shared" si="68"/>
        <v>1786.1260774146704</v>
      </c>
      <c r="AB73" s="35">
        <f t="shared" si="69"/>
        <v>3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645.70147199180519</v>
      </c>
      <c r="AD73" s="57">
        <v>0</v>
      </c>
      <c r="AE73" s="57">
        <v>0</v>
      </c>
      <c r="AF73" s="61">
        <f t="shared" si="57"/>
        <v>3</v>
      </c>
      <c r="AG73" s="40">
        <f t="shared" si="70"/>
        <v>0</v>
      </c>
      <c r="AH73" s="40">
        <f t="shared" si="71"/>
        <v>0</v>
      </c>
      <c r="AI73" s="44">
        <f t="shared" si="72"/>
        <v>1937.1044159754156</v>
      </c>
      <c r="AJ73" s="35">
        <f t="shared" si="58"/>
        <v>3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698.97181702438888</v>
      </c>
      <c r="AL73" s="57">
        <v>0</v>
      </c>
      <c r="AM73" s="57">
        <v>0</v>
      </c>
      <c r="AN73" s="61">
        <f t="shared" si="59"/>
        <v>3</v>
      </c>
      <c r="AO73" s="40">
        <f t="shared" si="73"/>
        <v>0</v>
      </c>
      <c r="AP73" s="40">
        <f t="shared" si="74"/>
        <v>0</v>
      </c>
      <c r="AQ73" s="44">
        <f t="shared" si="75"/>
        <v>2096.9154510731669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5</v>
      </c>
      <c r="G74" s="35">
        <f>SUMIFS(WORKING!$AC$3:$AC$6802,WORKING!$A$3:$A$6802,Results!$D$3,WORKING!$B$3:$B$6802,Results!A74,WORKING!$C$3:$C$6802,Results!C74)/1000</f>
        <v>1871.0147799999997</v>
      </c>
      <c r="H74" s="35">
        <f t="shared" si="60"/>
        <v>374.20295599999997</v>
      </c>
      <c r="I74" s="187">
        <v>6</v>
      </c>
      <c r="J74" s="212">
        <v>3821</v>
      </c>
      <c r="K74" s="217">
        <f t="shared" si="61"/>
        <v>636.83333333333337</v>
      </c>
      <c r="L74" s="34">
        <f t="shared" si="54"/>
        <v>6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695.44796790991836</v>
      </c>
      <c r="N74" s="57">
        <v>8</v>
      </c>
      <c r="O74" s="57">
        <v>0</v>
      </c>
      <c r="P74" s="61">
        <f t="shared" si="55"/>
        <v>14</v>
      </c>
      <c r="Q74" s="40">
        <f t="shared" si="62"/>
        <v>5563.5837432793469</v>
      </c>
      <c r="R74" s="40">
        <f t="shared" si="63"/>
        <v>0</v>
      </c>
      <c r="S74" s="44">
        <f t="shared" si="64"/>
        <v>9736.2715507388566</v>
      </c>
      <c r="T74" s="35">
        <f t="shared" si="65"/>
        <v>14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755.22264563414058</v>
      </c>
      <c r="V74" s="57">
        <v>0</v>
      </c>
      <c r="W74" s="57">
        <v>0</v>
      </c>
      <c r="X74" s="61">
        <f t="shared" si="56"/>
        <v>14</v>
      </c>
      <c r="Y74" s="40">
        <f t="shared" si="66"/>
        <v>0</v>
      </c>
      <c r="Z74" s="40">
        <f t="shared" si="67"/>
        <v>0</v>
      </c>
      <c r="AA74" s="44">
        <f t="shared" si="68"/>
        <v>10573.117038877968</v>
      </c>
      <c r="AB74" s="35">
        <f t="shared" si="69"/>
        <v>14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819.36855506119559</v>
      </c>
      <c r="AD74" s="57">
        <v>0</v>
      </c>
      <c r="AE74" s="57">
        <v>0</v>
      </c>
      <c r="AF74" s="61">
        <f t="shared" si="57"/>
        <v>14</v>
      </c>
      <c r="AG74" s="40">
        <f t="shared" si="70"/>
        <v>0</v>
      </c>
      <c r="AH74" s="40">
        <f t="shared" si="71"/>
        <v>0</v>
      </c>
      <c r="AI74" s="44">
        <f t="shared" si="72"/>
        <v>11471.159770856739</v>
      </c>
      <c r="AJ74" s="35">
        <f t="shared" si="58"/>
        <v>14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887.29962147829531</v>
      </c>
      <c r="AL74" s="57">
        <v>0</v>
      </c>
      <c r="AM74" s="57">
        <v>0</v>
      </c>
      <c r="AN74" s="61">
        <f t="shared" si="59"/>
        <v>14</v>
      </c>
      <c r="AO74" s="40">
        <f t="shared" si="73"/>
        <v>0</v>
      </c>
      <c r="AP74" s="40">
        <f t="shared" si="74"/>
        <v>0</v>
      </c>
      <c r="AQ74" s="44">
        <f t="shared" si="75"/>
        <v>12422.194700696135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8</v>
      </c>
      <c r="G75" s="35">
        <f>SUMIFS(WORKING!$AC$3:$AC$6802,WORKING!$A$3:$A$6802,Results!$D$3,WORKING!$B$3:$B$6802,Results!A75,WORKING!$C$3:$C$6802,Results!C75)/1000</f>
        <v>6739.0015600000015</v>
      </c>
      <c r="H75" s="35">
        <f t="shared" si="60"/>
        <v>842.37519500000019</v>
      </c>
      <c r="I75" s="187" t="s">
        <v>754</v>
      </c>
      <c r="J75" s="212">
        <v>5958</v>
      </c>
      <c r="K75" s="217">
        <f t="shared" si="61"/>
        <v>744.75</v>
      </c>
      <c r="L75" s="34">
        <f t="shared" si="54"/>
        <v>8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813.14259819542747</v>
      </c>
      <c r="N75" s="57">
        <v>1</v>
      </c>
      <c r="O75" s="57">
        <v>0</v>
      </c>
      <c r="P75" s="61">
        <f t="shared" si="55"/>
        <v>9</v>
      </c>
      <c r="Q75" s="40">
        <f t="shared" si="62"/>
        <v>813.14259819542747</v>
      </c>
      <c r="R75" s="40">
        <f t="shared" si="63"/>
        <v>0</v>
      </c>
      <c r="S75" s="44">
        <f t="shared" si="64"/>
        <v>7318.2833837588469</v>
      </c>
      <c r="T75" s="35">
        <f t="shared" si="65"/>
        <v>9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882.86524500501162</v>
      </c>
      <c r="V75" s="57">
        <v>0</v>
      </c>
      <c r="W75" s="57">
        <v>0</v>
      </c>
      <c r="X75" s="61">
        <f t="shared" si="56"/>
        <v>9</v>
      </c>
      <c r="Y75" s="40">
        <f t="shared" si="66"/>
        <v>0</v>
      </c>
      <c r="Z75" s="40">
        <f t="shared" si="67"/>
        <v>0</v>
      </c>
      <c r="AA75" s="44">
        <f t="shared" si="68"/>
        <v>7945.7872050451042</v>
      </c>
      <c r="AB75" s="35">
        <f t="shared" si="69"/>
        <v>9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957.67038112291016</v>
      </c>
      <c r="AD75" s="57">
        <v>0</v>
      </c>
      <c r="AE75" s="57">
        <v>0</v>
      </c>
      <c r="AF75" s="61">
        <f t="shared" si="57"/>
        <v>9</v>
      </c>
      <c r="AG75" s="40">
        <f t="shared" si="70"/>
        <v>0</v>
      </c>
      <c r="AH75" s="40">
        <f t="shared" si="71"/>
        <v>0</v>
      </c>
      <c r="AI75" s="44">
        <f t="shared" si="72"/>
        <v>8619.0334301061921</v>
      </c>
      <c r="AJ75" s="35">
        <f t="shared" si="58"/>
        <v>9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1036.8702290379636</v>
      </c>
      <c r="AL75" s="57">
        <v>0</v>
      </c>
      <c r="AM75" s="57">
        <v>0</v>
      </c>
      <c r="AN75" s="61">
        <f t="shared" si="59"/>
        <v>9</v>
      </c>
      <c r="AO75" s="40">
        <f t="shared" si="73"/>
        <v>0</v>
      </c>
      <c r="AP75" s="40">
        <f t="shared" si="74"/>
        <v>0</v>
      </c>
      <c r="AQ75" s="44">
        <f t="shared" si="75"/>
        <v>9331.8320613416727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10</v>
      </c>
      <c r="G76" s="35">
        <f>SUMIFS(WORKING!$AC$3:$AC$6802,WORKING!$A$3:$A$6802,Results!$D$3,WORKING!$B$3:$B$6802,Results!A76,WORKING!$C$3:$C$6802,Results!C76)/1000</f>
        <v>7716.5765199999996</v>
      </c>
      <c r="H76" s="35">
        <f t="shared" si="60"/>
        <v>771.65765199999998</v>
      </c>
      <c r="I76" s="187">
        <v>9</v>
      </c>
      <c r="J76" s="212">
        <v>7965</v>
      </c>
      <c r="K76" s="217">
        <f t="shared" si="61"/>
        <v>885</v>
      </c>
      <c r="L76" s="34">
        <f t="shared" si="54"/>
        <v>9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927.77943625356579</v>
      </c>
      <c r="N76" s="57">
        <v>4</v>
      </c>
      <c r="O76" s="57">
        <v>0</v>
      </c>
      <c r="P76" s="61">
        <f t="shared" si="55"/>
        <v>13</v>
      </c>
      <c r="Q76" s="40">
        <f t="shared" si="62"/>
        <v>3711.1177450142632</v>
      </c>
      <c r="R76" s="40">
        <f t="shared" si="63"/>
        <v>0</v>
      </c>
      <c r="S76" s="44">
        <f t="shared" si="64"/>
        <v>12061.132671296355</v>
      </c>
      <c r="T76" s="35">
        <f t="shared" si="65"/>
        <v>13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998.04875632389189</v>
      </c>
      <c r="V76" s="57">
        <v>0</v>
      </c>
      <c r="W76" s="57">
        <v>1</v>
      </c>
      <c r="X76" s="61">
        <f t="shared" si="56"/>
        <v>12</v>
      </c>
      <c r="Y76" s="40">
        <f t="shared" si="66"/>
        <v>0</v>
      </c>
      <c r="Z76" s="40">
        <f t="shared" si="67"/>
        <v>-998.04875632389189</v>
      </c>
      <c r="AA76" s="44">
        <f t="shared" si="68"/>
        <v>11976.585075886702</v>
      </c>
      <c r="AB76" s="35">
        <f t="shared" si="69"/>
        <v>12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1072.6273539665638</v>
      </c>
      <c r="AD76" s="57">
        <v>0</v>
      </c>
      <c r="AE76" s="57">
        <v>0</v>
      </c>
      <c r="AF76" s="61">
        <f t="shared" si="57"/>
        <v>12</v>
      </c>
      <c r="AG76" s="40">
        <f t="shared" si="70"/>
        <v>0</v>
      </c>
      <c r="AH76" s="40">
        <f t="shared" si="71"/>
        <v>0</v>
      </c>
      <c r="AI76" s="44">
        <f t="shared" si="72"/>
        <v>12871.528247598766</v>
      </c>
      <c r="AJ76" s="35">
        <f t="shared" si="58"/>
        <v>12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1150.6016846050152</v>
      </c>
      <c r="AL76" s="57">
        <v>0</v>
      </c>
      <c r="AM76" s="57">
        <v>0</v>
      </c>
      <c r="AN76" s="61">
        <f t="shared" si="59"/>
        <v>12</v>
      </c>
      <c r="AO76" s="40">
        <f t="shared" si="73"/>
        <v>0</v>
      </c>
      <c r="AP76" s="40">
        <f t="shared" si="74"/>
        <v>0</v>
      </c>
      <c r="AQ76" s="44">
        <f t="shared" si="75"/>
        <v>13807.220215260182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6</v>
      </c>
      <c r="G77" s="35">
        <f>SUMIFS(WORKING!$AC$3:$AC$6802,WORKING!$A$3:$A$6802,Results!$D$3,WORKING!$B$3:$B$6802,Results!A77,WORKING!$C$3:$C$6802,Results!C77)/1000</f>
        <v>6036.5278199999993</v>
      </c>
      <c r="H77" s="35">
        <f t="shared" si="60"/>
        <v>1006.0879699999999</v>
      </c>
      <c r="I77" s="187">
        <v>5</v>
      </c>
      <c r="J77" s="212">
        <v>5291</v>
      </c>
      <c r="K77" s="217">
        <f t="shared" si="61"/>
        <v>1058.2</v>
      </c>
      <c r="L77" s="34">
        <f t="shared" si="54"/>
        <v>5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1109.4073216332329</v>
      </c>
      <c r="N77" s="57">
        <v>3</v>
      </c>
      <c r="O77" s="57">
        <v>0</v>
      </c>
      <c r="P77" s="61">
        <f t="shared" si="55"/>
        <v>8</v>
      </c>
      <c r="Q77" s="40">
        <f t="shared" si="62"/>
        <v>3328.2219648996988</v>
      </c>
      <c r="R77" s="40">
        <f t="shared" si="63"/>
        <v>0</v>
      </c>
      <c r="S77" s="44">
        <f t="shared" si="64"/>
        <v>8875.2585730658629</v>
      </c>
      <c r="T77" s="35">
        <f t="shared" si="65"/>
        <v>8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1193.4929060993168</v>
      </c>
      <c r="V77" s="57">
        <v>0</v>
      </c>
      <c r="W77" s="57">
        <v>0</v>
      </c>
      <c r="X77" s="61">
        <f t="shared" si="56"/>
        <v>8</v>
      </c>
      <c r="Y77" s="40">
        <f t="shared" si="66"/>
        <v>0</v>
      </c>
      <c r="Z77" s="40">
        <f t="shared" si="67"/>
        <v>0</v>
      </c>
      <c r="AA77" s="44">
        <f t="shared" si="68"/>
        <v>9547.9432487945342</v>
      </c>
      <c r="AB77" s="35">
        <f t="shared" si="69"/>
        <v>8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1282.7403350336615</v>
      </c>
      <c r="AD77" s="57">
        <v>0</v>
      </c>
      <c r="AE77" s="57">
        <v>0</v>
      </c>
      <c r="AF77" s="61">
        <f t="shared" si="57"/>
        <v>8</v>
      </c>
      <c r="AG77" s="40">
        <f t="shared" si="70"/>
        <v>0</v>
      </c>
      <c r="AH77" s="40">
        <f t="shared" si="71"/>
        <v>0</v>
      </c>
      <c r="AI77" s="44">
        <f t="shared" si="72"/>
        <v>10261.922680269292</v>
      </c>
      <c r="AJ77" s="35">
        <f t="shared" si="58"/>
        <v>8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1376.0578348342578</v>
      </c>
      <c r="AL77" s="57">
        <v>0</v>
      </c>
      <c r="AM77" s="57">
        <v>0</v>
      </c>
      <c r="AN77" s="61">
        <f t="shared" si="59"/>
        <v>8</v>
      </c>
      <c r="AO77" s="40">
        <f t="shared" si="73"/>
        <v>0</v>
      </c>
      <c r="AP77" s="40">
        <f t="shared" si="74"/>
        <v>0</v>
      </c>
      <c r="AQ77" s="44">
        <f t="shared" si="75"/>
        <v>11008.462678674063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0</v>
      </c>
      <c r="G78" s="35">
        <f>SUMIFS(WORKING!$AC$3:$AC$6802,WORKING!$A$3:$A$6802,Results!$D$3,WORKING!$B$3:$B$6802,Results!A78,WORKING!$C$3:$C$6802,Results!C78)/1000</f>
        <v>27.074999999999999</v>
      </c>
      <c r="H78" s="35">
        <f t="shared" si="60"/>
        <v>0</v>
      </c>
      <c r="I78" s="187" t="s">
        <v>754</v>
      </c>
      <c r="J78" s="212" t="s">
        <v>754</v>
      </c>
      <c r="K78" s="217" t="str">
        <f t="shared" si="61"/>
        <v/>
      </c>
      <c r="L78" s="34">
        <f t="shared" si="54"/>
        <v>0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0</v>
      </c>
      <c r="N78" s="57">
        <v>1</v>
      </c>
      <c r="O78" s="57">
        <v>0</v>
      </c>
      <c r="P78" s="61">
        <f t="shared" si="55"/>
        <v>1</v>
      </c>
      <c r="Q78" s="40">
        <f t="shared" si="62"/>
        <v>0</v>
      </c>
      <c r="R78" s="40">
        <f t="shared" si="63"/>
        <v>0</v>
      </c>
      <c r="S78" s="44">
        <f t="shared" si="64"/>
        <v>0</v>
      </c>
      <c r="T78" s="35">
        <f t="shared" si="65"/>
        <v>1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0</v>
      </c>
      <c r="V78" s="57">
        <v>0</v>
      </c>
      <c r="W78" s="57">
        <v>0</v>
      </c>
      <c r="X78" s="61">
        <f t="shared" si="56"/>
        <v>1</v>
      </c>
      <c r="Y78" s="40">
        <f t="shared" si="66"/>
        <v>0</v>
      </c>
      <c r="Z78" s="40">
        <f t="shared" si="67"/>
        <v>0</v>
      </c>
      <c r="AA78" s="44">
        <f t="shared" si="68"/>
        <v>0</v>
      </c>
      <c r="AB78" s="35">
        <f t="shared" si="69"/>
        <v>1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0</v>
      </c>
      <c r="AD78" s="57">
        <v>0</v>
      </c>
      <c r="AE78" s="57">
        <v>0</v>
      </c>
      <c r="AF78" s="61">
        <f t="shared" si="57"/>
        <v>1</v>
      </c>
      <c r="AG78" s="40">
        <f t="shared" si="70"/>
        <v>0</v>
      </c>
      <c r="AH78" s="40">
        <f t="shared" si="71"/>
        <v>0</v>
      </c>
      <c r="AI78" s="44">
        <f t="shared" si="72"/>
        <v>0</v>
      </c>
      <c r="AJ78" s="35">
        <f t="shared" si="58"/>
        <v>1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0</v>
      </c>
      <c r="AL78" s="57">
        <v>0</v>
      </c>
      <c r="AM78" s="57">
        <v>0</v>
      </c>
      <c r="AN78" s="61">
        <f t="shared" si="59"/>
        <v>1</v>
      </c>
      <c r="AO78" s="40">
        <f t="shared" si="73"/>
        <v>0</v>
      </c>
      <c r="AP78" s="40">
        <f t="shared" si="74"/>
        <v>0</v>
      </c>
      <c r="AQ78" s="44">
        <f t="shared" si="75"/>
        <v>0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3</v>
      </c>
      <c r="G79" s="35">
        <f>SUMIFS(WORKING!$AC$3:$AC$6802,WORKING!$A$3:$A$6802,Results!$D$3,WORKING!$B$3:$B$6802,Results!A79,WORKING!$C$3:$C$6802,Results!C79)/1000</f>
        <v>4530.7079999999996</v>
      </c>
      <c r="H79" s="35">
        <f t="shared" si="60"/>
        <v>1510.2359999999999</v>
      </c>
      <c r="I79" s="187">
        <v>2</v>
      </c>
      <c r="J79" s="212">
        <v>3085</v>
      </c>
      <c r="K79" s="217">
        <f t="shared" si="61"/>
        <v>1542.5</v>
      </c>
      <c r="L79" s="34">
        <f t="shared" si="54"/>
        <v>2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1617.3033529685113</v>
      </c>
      <c r="N79" s="57">
        <v>0</v>
      </c>
      <c r="O79" s="57">
        <v>0</v>
      </c>
      <c r="P79" s="61">
        <f t="shared" si="55"/>
        <v>2</v>
      </c>
      <c r="Q79" s="40">
        <f t="shared" si="62"/>
        <v>0</v>
      </c>
      <c r="R79" s="40">
        <f t="shared" si="63"/>
        <v>0</v>
      </c>
      <c r="S79" s="44">
        <f t="shared" si="64"/>
        <v>3234.6067059370225</v>
      </c>
      <c r="T79" s="35">
        <f t="shared" si="65"/>
        <v>2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1740.0564789214152</v>
      </c>
      <c r="V79" s="57">
        <v>0</v>
      </c>
      <c r="W79" s="57">
        <v>0</v>
      </c>
      <c r="X79" s="61">
        <f t="shared" si="56"/>
        <v>2</v>
      </c>
      <c r="Y79" s="40">
        <f t="shared" si="66"/>
        <v>0</v>
      </c>
      <c r="Z79" s="40">
        <f t="shared" si="67"/>
        <v>0</v>
      </c>
      <c r="AA79" s="44">
        <f t="shared" si="68"/>
        <v>3480.1129578428304</v>
      </c>
      <c r="AB79" s="35">
        <f t="shared" si="69"/>
        <v>2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1870.3603949405899</v>
      </c>
      <c r="AD79" s="57">
        <v>0</v>
      </c>
      <c r="AE79" s="57">
        <v>0</v>
      </c>
      <c r="AF79" s="61">
        <f t="shared" si="57"/>
        <v>2</v>
      </c>
      <c r="AG79" s="40">
        <f t="shared" si="70"/>
        <v>0</v>
      </c>
      <c r="AH79" s="40">
        <f t="shared" si="71"/>
        <v>0</v>
      </c>
      <c r="AI79" s="44">
        <f t="shared" si="72"/>
        <v>3740.7207898811798</v>
      </c>
      <c r="AJ79" s="35">
        <f t="shared" si="58"/>
        <v>2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2006.6252725615464</v>
      </c>
      <c r="AL79" s="57">
        <v>0</v>
      </c>
      <c r="AM79" s="57">
        <v>0</v>
      </c>
      <c r="AN79" s="61">
        <f t="shared" si="59"/>
        <v>2</v>
      </c>
      <c r="AO79" s="40">
        <f t="shared" si="73"/>
        <v>0</v>
      </c>
      <c r="AP79" s="40">
        <f t="shared" si="74"/>
        <v>0</v>
      </c>
      <c r="AQ79" s="44">
        <f t="shared" si="75"/>
        <v>4013.2505451230927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755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>
        <v>2</v>
      </c>
      <c r="J80" s="212">
        <v>4210</v>
      </c>
      <c r="K80" s="217">
        <f t="shared" si="61"/>
        <v>2105</v>
      </c>
      <c r="L80" s="34">
        <f t="shared" si="54"/>
        <v>2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2174.4649999999997</v>
      </c>
      <c r="N80" s="57">
        <v>0</v>
      </c>
      <c r="O80" s="57">
        <v>0</v>
      </c>
      <c r="P80" s="61">
        <f t="shared" si="55"/>
        <v>2</v>
      </c>
      <c r="Q80" s="40">
        <f t="shared" si="62"/>
        <v>0</v>
      </c>
      <c r="R80" s="40">
        <f t="shared" si="63"/>
        <v>0</v>
      </c>
      <c r="S80" s="44">
        <f t="shared" si="64"/>
        <v>4348.9299999999994</v>
      </c>
      <c r="T80" s="35">
        <f t="shared" si="65"/>
        <v>2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2304.9328999999998</v>
      </c>
      <c r="V80" s="57">
        <v>0</v>
      </c>
      <c r="W80" s="57">
        <v>0</v>
      </c>
      <c r="X80" s="61">
        <f t="shared" si="56"/>
        <v>2</v>
      </c>
      <c r="Y80" s="40">
        <f t="shared" si="66"/>
        <v>0</v>
      </c>
      <c r="Z80" s="40">
        <f t="shared" si="67"/>
        <v>0</v>
      </c>
      <c r="AA80" s="44">
        <f t="shared" si="68"/>
        <v>4609.8657999999996</v>
      </c>
      <c r="AB80" s="35">
        <f t="shared" si="69"/>
        <v>2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2440.9239410999999</v>
      </c>
      <c r="AD80" s="57">
        <v>0</v>
      </c>
      <c r="AE80" s="57">
        <v>0</v>
      </c>
      <c r="AF80" s="61">
        <f t="shared" si="57"/>
        <v>2</v>
      </c>
      <c r="AG80" s="40">
        <f t="shared" si="70"/>
        <v>0</v>
      </c>
      <c r="AH80" s="40">
        <f t="shared" si="71"/>
        <v>0</v>
      </c>
      <c r="AI80" s="44">
        <f t="shared" si="72"/>
        <v>4881.8478821999997</v>
      </c>
      <c r="AJ80" s="35">
        <f t="shared" si="58"/>
        <v>2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2580.0566057426995</v>
      </c>
      <c r="AL80" s="57">
        <v>0</v>
      </c>
      <c r="AM80" s="57">
        <v>0</v>
      </c>
      <c r="AN80" s="61">
        <f t="shared" si="59"/>
        <v>2</v>
      </c>
      <c r="AO80" s="40">
        <f t="shared" si="73"/>
        <v>0</v>
      </c>
      <c r="AP80" s="40">
        <f t="shared" si="74"/>
        <v>0</v>
      </c>
      <c r="AQ80" s="44">
        <f t="shared" si="75"/>
        <v>5160.113211485399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54</v>
      </c>
      <c r="G84" s="41">
        <f>SUM(G64:G83)</f>
        <v>32815.660790000002</v>
      </c>
      <c r="H84" s="41">
        <f>IFERROR(G84/F84,0)</f>
        <v>607.69742203703709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54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37034.074999999997</v>
      </c>
      <c r="K84" s="41">
        <f>IFERROR(J84/I84,"")</f>
        <v>685.81620370370365</v>
      </c>
      <c r="L84" s="41">
        <f>SUM(L64:L83)</f>
        <v>54</v>
      </c>
      <c r="M84" s="41">
        <f>IFERROR(S84/P84,0)</f>
        <v>631.41528303435666</v>
      </c>
      <c r="N84" s="41">
        <f t="shared" ref="N84:T84" si="98">SUM(N64:N83)</f>
        <v>44</v>
      </c>
      <c r="O84" s="41">
        <f t="shared" si="98"/>
        <v>0</v>
      </c>
      <c r="P84" s="41">
        <f t="shared" si="98"/>
        <v>98</v>
      </c>
      <c r="Q84" s="41">
        <f t="shared" si="98"/>
        <v>22449.44406769202</v>
      </c>
      <c r="R84" s="41">
        <f t="shared" si="98"/>
        <v>0</v>
      </c>
      <c r="S84" s="45">
        <f t="shared" si="98"/>
        <v>61878.697737366958</v>
      </c>
      <c r="T84" s="41">
        <f t="shared" si="98"/>
        <v>98</v>
      </c>
      <c r="U84" s="41">
        <f>IFERROR(AA84/X84,0)</f>
        <v>678.61460176259152</v>
      </c>
      <c r="V84" s="41">
        <f t="shared" ref="V84:AB84" si="99">SUM(V64:V83)</f>
        <v>0</v>
      </c>
      <c r="W84" s="41">
        <f t="shared" si="99"/>
        <v>1</v>
      </c>
      <c r="X84" s="41">
        <f t="shared" si="99"/>
        <v>97</v>
      </c>
      <c r="Y84" s="41">
        <f t="shared" si="99"/>
        <v>0</v>
      </c>
      <c r="Z84" s="41">
        <f t="shared" si="99"/>
        <v>-998.04875632389189</v>
      </c>
      <c r="AA84" s="45">
        <f t="shared" si="99"/>
        <v>65825.616370971373</v>
      </c>
      <c r="AB84" s="41">
        <f t="shared" si="99"/>
        <v>97</v>
      </c>
      <c r="AC84" s="41">
        <f>IFERROR(AI84/AF84,0)</f>
        <v>732.23332115973756</v>
      </c>
      <c r="AD84" s="41">
        <f t="shared" ref="AD84:AJ84" si="100">SUM(AD64:AD83)</f>
        <v>0</v>
      </c>
      <c r="AE84" s="41">
        <f t="shared" si="100"/>
        <v>0</v>
      </c>
      <c r="AF84" s="41">
        <f t="shared" si="100"/>
        <v>97</v>
      </c>
      <c r="AG84" s="41">
        <f t="shared" si="100"/>
        <v>0</v>
      </c>
      <c r="AH84" s="41">
        <f t="shared" si="100"/>
        <v>0</v>
      </c>
      <c r="AI84" s="45">
        <f t="shared" si="100"/>
        <v>71026.632152494538</v>
      </c>
      <c r="AJ84" s="41">
        <f t="shared" si="100"/>
        <v>97</v>
      </c>
      <c r="AK84" s="41">
        <f>IFERROR(AQ84/AN84,0)</f>
        <v>788.63915534441799</v>
      </c>
      <c r="AL84" s="41">
        <f t="shared" ref="AL84:AQ84" si="101">SUM(AL64:AL83)</f>
        <v>0</v>
      </c>
      <c r="AM84" s="41">
        <f t="shared" si="101"/>
        <v>0</v>
      </c>
      <c r="AN84" s="41">
        <f t="shared" si="101"/>
        <v>97</v>
      </c>
      <c r="AO84" s="41">
        <f t="shared" si="101"/>
        <v>0</v>
      </c>
      <c r="AP84" s="41">
        <f t="shared" si="101"/>
        <v>0</v>
      </c>
      <c r="AQ84" s="45">
        <f t="shared" si="101"/>
        <v>76497.998068408546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64765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67639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67698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72843.04800000001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2886.3022626330421</v>
      </c>
      <c r="T86" s="39"/>
      <c r="U86" s="39"/>
      <c r="V86" s="53"/>
      <c r="W86" s="53"/>
      <c r="X86" s="110"/>
      <c r="Y86" s="39"/>
      <c r="Z86" s="39"/>
      <c r="AA86" s="54">
        <f>AA85-AA84</f>
        <v>1813.3836290286272</v>
      </c>
      <c r="AB86" s="39"/>
      <c r="AC86" s="53"/>
      <c r="AD86" s="53"/>
      <c r="AE86" s="110"/>
      <c r="AF86" s="39"/>
      <c r="AG86" s="39"/>
      <c r="AH86" s="39"/>
      <c r="AI86" s="54">
        <f>AI85-AI84</f>
        <v>-3328.6321524945379</v>
      </c>
      <c r="AJ86" s="53"/>
      <c r="AK86" s="53"/>
      <c r="AL86" s="110"/>
      <c r="AM86" s="110"/>
      <c r="AN86" s="110"/>
      <c r="AO86" s="110"/>
      <c r="AP86" s="111"/>
      <c r="AQ86" s="54">
        <f>AQ85-AQ84</f>
        <v>-3654.950068408536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 xml:space="preserve">Small Medium and Micro Enterprises and Cooperatives Policy and Research 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 t="s">
        <v>754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 t="s">
        <v>754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 t="s">
        <v>754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0</v>
      </c>
      <c r="H96" s="35">
        <f t="shared" si="108"/>
        <v>0</v>
      </c>
      <c r="I96" s="187" t="s">
        <v>754</v>
      </c>
      <c r="J96" s="212" t="s">
        <v>754</v>
      </c>
      <c r="K96" s="217" t="str">
        <f t="shared" si="109"/>
        <v/>
      </c>
      <c r="L96" s="34">
        <f t="shared" si="102"/>
        <v>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0</v>
      </c>
      <c r="N96" s="57">
        <v>0</v>
      </c>
      <c r="O96" s="57">
        <v>0</v>
      </c>
      <c r="P96" s="61">
        <f t="shared" si="103"/>
        <v>0</v>
      </c>
      <c r="Q96" s="40">
        <f t="shared" si="110"/>
        <v>0</v>
      </c>
      <c r="R96" s="40">
        <f t="shared" si="111"/>
        <v>0</v>
      </c>
      <c r="S96" s="44">
        <f t="shared" si="112"/>
        <v>0</v>
      </c>
      <c r="T96" s="35">
        <f t="shared" si="113"/>
        <v>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0</v>
      </c>
      <c r="V96" s="57">
        <v>0</v>
      </c>
      <c r="W96" s="57">
        <v>0</v>
      </c>
      <c r="X96" s="61">
        <f t="shared" si="104"/>
        <v>0</v>
      </c>
      <c r="Y96" s="40">
        <f t="shared" si="114"/>
        <v>0</v>
      </c>
      <c r="Z96" s="40">
        <f t="shared" si="115"/>
        <v>0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0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0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0</v>
      </c>
      <c r="G97" s="35">
        <f>SUMIFS(WORKING!$AC$3:$AC$6802,WORKING!$A$3:$A$6802,Results!$D$3,WORKING!$B$3:$B$6802,Results!A97,WORKING!$C$3:$C$6802,Results!C97)/1000</f>
        <v>0</v>
      </c>
      <c r="H97" s="35">
        <f t="shared" si="108"/>
        <v>0</v>
      </c>
      <c r="I97" s="187" t="s">
        <v>754</v>
      </c>
      <c r="J97" s="212" t="s">
        <v>754</v>
      </c>
      <c r="K97" s="217" t="str">
        <f t="shared" si="109"/>
        <v/>
      </c>
      <c r="L97" s="34">
        <f t="shared" si="102"/>
        <v>0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0</v>
      </c>
      <c r="N97" s="57">
        <v>0</v>
      </c>
      <c r="O97" s="57">
        <v>0</v>
      </c>
      <c r="P97" s="61">
        <f t="shared" si="103"/>
        <v>0</v>
      </c>
      <c r="Q97" s="40">
        <f t="shared" si="110"/>
        <v>0</v>
      </c>
      <c r="R97" s="40">
        <f t="shared" si="111"/>
        <v>0</v>
      </c>
      <c r="S97" s="44">
        <f t="shared" si="112"/>
        <v>0</v>
      </c>
      <c r="T97" s="35">
        <f t="shared" si="113"/>
        <v>0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0</v>
      </c>
      <c r="V97" s="57">
        <v>0</v>
      </c>
      <c r="W97" s="57">
        <v>0</v>
      </c>
      <c r="X97" s="61">
        <f t="shared" si="104"/>
        <v>0</v>
      </c>
      <c r="Y97" s="40">
        <f t="shared" si="114"/>
        <v>0</v>
      </c>
      <c r="Z97" s="40">
        <f t="shared" si="115"/>
        <v>0</v>
      </c>
      <c r="AA97" s="44">
        <f t="shared" si="116"/>
        <v>0</v>
      </c>
      <c r="AB97" s="35">
        <f t="shared" si="117"/>
        <v>0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0</v>
      </c>
      <c r="AD97" s="57">
        <v>0</v>
      </c>
      <c r="AE97" s="57">
        <v>0</v>
      </c>
      <c r="AF97" s="61">
        <f t="shared" si="105"/>
        <v>0</v>
      </c>
      <c r="AG97" s="40">
        <f t="shared" si="118"/>
        <v>0</v>
      </c>
      <c r="AH97" s="40">
        <f t="shared" si="119"/>
        <v>0</v>
      </c>
      <c r="AI97" s="44">
        <f t="shared" si="120"/>
        <v>0</v>
      </c>
      <c r="AJ97" s="35">
        <f t="shared" si="106"/>
        <v>0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0</v>
      </c>
      <c r="AL97" s="57">
        <v>0</v>
      </c>
      <c r="AM97" s="57">
        <v>0</v>
      </c>
      <c r="AN97" s="61">
        <f t="shared" si="107"/>
        <v>0</v>
      </c>
      <c r="AO97" s="40">
        <f t="shared" si="121"/>
        <v>0</v>
      </c>
      <c r="AP97" s="40">
        <f t="shared" si="122"/>
        <v>0</v>
      </c>
      <c r="AQ97" s="44">
        <f t="shared" si="123"/>
        <v>0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1</v>
      </c>
      <c r="G98" s="35">
        <f>SUMIFS(WORKING!$AC$3:$AC$6802,WORKING!$A$3:$A$6802,Results!$D$3,WORKING!$B$3:$B$6802,Results!A98,WORKING!$C$3:$C$6802,Results!C98)/1000</f>
        <v>290.06121000000002</v>
      </c>
      <c r="H98" s="35">
        <f t="shared" si="108"/>
        <v>290.06121000000002</v>
      </c>
      <c r="I98" s="187" t="s">
        <v>754</v>
      </c>
      <c r="J98" s="212">
        <v>255</v>
      </c>
      <c r="K98" s="217">
        <f t="shared" si="109"/>
        <v>255</v>
      </c>
      <c r="L98" s="34">
        <f t="shared" si="102"/>
        <v>1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277.8611766456313</v>
      </c>
      <c r="N98" s="57">
        <v>0</v>
      </c>
      <c r="O98" s="57">
        <v>0</v>
      </c>
      <c r="P98" s="61">
        <f t="shared" si="103"/>
        <v>1</v>
      </c>
      <c r="Q98" s="40">
        <f t="shared" si="110"/>
        <v>0</v>
      </c>
      <c r="R98" s="40">
        <f t="shared" si="111"/>
        <v>0</v>
      </c>
      <c r="S98" s="44">
        <f t="shared" si="112"/>
        <v>277.8611766456313</v>
      </c>
      <c r="T98" s="35">
        <f t="shared" si="113"/>
        <v>1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301.56863758906877</v>
      </c>
      <c r="V98" s="57">
        <v>0</v>
      </c>
      <c r="W98" s="57">
        <v>0</v>
      </c>
      <c r="X98" s="61">
        <f t="shared" si="104"/>
        <v>1</v>
      </c>
      <c r="Y98" s="40">
        <f t="shared" si="114"/>
        <v>0</v>
      </c>
      <c r="Z98" s="40">
        <f t="shared" si="115"/>
        <v>0</v>
      </c>
      <c r="AA98" s="44">
        <f t="shared" si="116"/>
        <v>301.56863758906877</v>
      </c>
      <c r="AB98" s="35">
        <f t="shared" si="117"/>
        <v>1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326.99326848633518</v>
      </c>
      <c r="AD98" s="57">
        <v>0</v>
      </c>
      <c r="AE98" s="57">
        <v>0</v>
      </c>
      <c r="AF98" s="61">
        <f t="shared" si="105"/>
        <v>1</v>
      </c>
      <c r="AG98" s="40">
        <f t="shared" si="118"/>
        <v>0</v>
      </c>
      <c r="AH98" s="40">
        <f t="shared" si="119"/>
        <v>0</v>
      </c>
      <c r="AI98" s="44">
        <f t="shared" si="120"/>
        <v>326.99326848633518</v>
      </c>
      <c r="AJ98" s="35">
        <f t="shared" si="106"/>
        <v>1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353.89871185044854</v>
      </c>
      <c r="AL98" s="57">
        <v>0</v>
      </c>
      <c r="AM98" s="57">
        <v>0</v>
      </c>
      <c r="AN98" s="61">
        <f t="shared" si="107"/>
        <v>1</v>
      </c>
      <c r="AO98" s="40">
        <f t="shared" si="121"/>
        <v>0</v>
      </c>
      <c r="AP98" s="40">
        <f t="shared" si="122"/>
        <v>0</v>
      </c>
      <c r="AQ98" s="44">
        <f t="shared" si="123"/>
        <v>353.89871185044854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2</v>
      </c>
      <c r="G99" s="35">
        <f>SUMIFS(WORKING!$AC$3:$AC$6802,WORKING!$A$3:$A$6802,Results!$D$3,WORKING!$B$3:$B$6802,Results!A99,WORKING!$C$3:$C$6802,Results!C99)/1000</f>
        <v>469.35421000000002</v>
      </c>
      <c r="H99" s="35">
        <f t="shared" si="108"/>
        <v>234.67710500000001</v>
      </c>
      <c r="I99" s="187" t="s">
        <v>754</v>
      </c>
      <c r="J99" s="212">
        <v>633</v>
      </c>
      <c r="K99" s="217">
        <f t="shared" si="109"/>
        <v>316.5</v>
      </c>
      <c r="L99" s="34">
        <f t="shared" si="102"/>
        <v>2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345.48888046600882</v>
      </c>
      <c r="N99" s="57">
        <v>0</v>
      </c>
      <c r="O99" s="57">
        <v>0</v>
      </c>
      <c r="P99" s="61">
        <f t="shared" si="103"/>
        <v>2</v>
      </c>
      <c r="Q99" s="40">
        <f t="shared" si="110"/>
        <v>0</v>
      </c>
      <c r="R99" s="40">
        <f t="shared" si="111"/>
        <v>0</v>
      </c>
      <c r="S99" s="44">
        <f t="shared" si="112"/>
        <v>690.97776093201765</v>
      </c>
      <c r="T99" s="35">
        <f t="shared" si="113"/>
        <v>2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375.16369511399711</v>
      </c>
      <c r="V99" s="57">
        <v>0</v>
      </c>
      <c r="W99" s="57">
        <v>0</v>
      </c>
      <c r="X99" s="61">
        <f t="shared" si="104"/>
        <v>2</v>
      </c>
      <c r="Y99" s="40">
        <f t="shared" si="114"/>
        <v>0</v>
      </c>
      <c r="Z99" s="40">
        <f t="shared" si="115"/>
        <v>0</v>
      </c>
      <c r="AA99" s="44">
        <f t="shared" si="116"/>
        <v>750.32739022799421</v>
      </c>
      <c r="AB99" s="35">
        <f t="shared" si="117"/>
        <v>2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407.00661086431342</v>
      </c>
      <c r="AD99" s="57">
        <v>0</v>
      </c>
      <c r="AE99" s="57">
        <v>0</v>
      </c>
      <c r="AF99" s="61">
        <f t="shared" si="105"/>
        <v>2</v>
      </c>
      <c r="AG99" s="40">
        <f t="shared" si="118"/>
        <v>0</v>
      </c>
      <c r="AH99" s="40">
        <f t="shared" si="119"/>
        <v>0</v>
      </c>
      <c r="AI99" s="44">
        <f t="shared" si="120"/>
        <v>814.01322172862683</v>
      </c>
      <c r="AJ99" s="35">
        <f t="shared" si="106"/>
        <v>2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440.72616806414715</v>
      </c>
      <c r="AL99" s="57">
        <v>0</v>
      </c>
      <c r="AM99" s="57">
        <v>0</v>
      </c>
      <c r="AN99" s="61">
        <f t="shared" si="107"/>
        <v>2</v>
      </c>
      <c r="AO99" s="40">
        <f t="shared" si="121"/>
        <v>0</v>
      </c>
      <c r="AP99" s="40">
        <f t="shared" si="122"/>
        <v>0</v>
      </c>
      <c r="AQ99" s="44">
        <f t="shared" si="123"/>
        <v>881.45233612829429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0</v>
      </c>
      <c r="G100" s="35">
        <f>SUMIFS(WORKING!$AC$3:$AC$6802,WORKING!$A$3:$A$6802,Results!$D$3,WORKING!$B$3:$B$6802,Results!A100,WORKING!$C$3:$C$6802,Results!C100)/1000</f>
        <v>0</v>
      </c>
      <c r="H100" s="35">
        <f t="shared" si="108"/>
        <v>0</v>
      </c>
      <c r="I100" s="187" t="s">
        <v>754</v>
      </c>
      <c r="J100" s="212" t="s">
        <v>754</v>
      </c>
      <c r="K100" s="217" t="str">
        <f t="shared" si="109"/>
        <v/>
      </c>
      <c r="L100" s="34">
        <f t="shared" si="102"/>
        <v>0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0</v>
      </c>
      <c r="N100" s="57">
        <v>0</v>
      </c>
      <c r="O100" s="57">
        <v>0</v>
      </c>
      <c r="P100" s="61">
        <f t="shared" si="103"/>
        <v>0</v>
      </c>
      <c r="Q100" s="40">
        <f t="shared" si="110"/>
        <v>0</v>
      </c>
      <c r="R100" s="40">
        <f t="shared" si="111"/>
        <v>0</v>
      </c>
      <c r="S100" s="44">
        <f t="shared" si="112"/>
        <v>0</v>
      </c>
      <c r="T100" s="35">
        <f t="shared" si="113"/>
        <v>0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0</v>
      </c>
      <c r="V100" s="57">
        <v>0</v>
      </c>
      <c r="W100" s="57">
        <v>0</v>
      </c>
      <c r="X100" s="61">
        <f t="shared" si="104"/>
        <v>0</v>
      </c>
      <c r="Y100" s="40">
        <f t="shared" si="114"/>
        <v>0</v>
      </c>
      <c r="Z100" s="40">
        <f t="shared" si="115"/>
        <v>0</v>
      </c>
      <c r="AA100" s="44">
        <f t="shared" si="116"/>
        <v>0</v>
      </c>
      <c r="AB100" s="35">
        <f t="shared" si="117"/>
        <v>0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0</v>
      </c>
      <c r="AD100" s="57">
        <v>0</v>
      </c>
      <c r="AE100" s="57">
        <v>0</v>
      </c>
      <c r="AF100" s="61">
        <f t="shared" si="105"/>
        <v>0</v>
      </c>
      <c r="AG100" s="40">
        <f t="shared" si="118"/>
        <v>0</v>
      </c>
      <c r="AH100" s="40">
        <f t="shared" si="119"/>
        <v>0</v>
      </c>
      <c r="AI100" s="44">
        <f t="shared" si="120"/>
        <v>0</v>
      </c>
      <c r="AJ100" s="35">
        <f t="shared" si="106"/>
        <v>0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0</v>
      </c>
      <c r="AL100" s="57">
        <v>0</v>
      </c>
      <c r="AM100" s="57">
        <v>0</v>
      </c>
      <c r="AN100" s="61">
        <f t="shared" si="107"/>
        <v>0</v>
      </c>
      <c r="AO100" s="40">
        <f t="shared" si="121"/>
        <v>0</v>
      </c>
      <c r="AP100" s="40">
        <f t="shared" si="122"/>
        <v>0</v>
      </c>
      <c r="AQ100" s="44">
        <f t="shared" si="123"/>
        <v>0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2</v>
      </c>
      <c r="G101" s="35">
        <f>SUMIFS(WORKING!$AC$3:$AC$6802,WORKING!$A$3:$A$6802,Results!$D$3,WORKING!$B$3:$B$6802,Results!A101,WORKING!$C$3:$C$6802,Results!C101)/1000</f>
        <v>976.34848000000011</v>
      </c>
      <c r="H101" s="35">
        <f t="shared" si="108"/>
        <v>488.17424000000005</v>
      </c>
      <c r="I101" s="187" t="s">
        <v>754</v>
      </c>
      <c r="J101" s="212">
        <v>961</v>
      </c>
      <c r="K101" s="217">
        <f t="shared" si="109"/>
        <v>480.5</v>
      </c>
      <c r="L101" s="34">
        <f t="shared" si="102"/>
        <v>2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523.8083707762371</v>
      </c>
      <c r="N101" s="57">
        <v>0</v>
      </c>
      <c r="O101" s="57">
        <v>1</v>
      </c>
      <c r="P101" s="61">
        <f t="shared" si="103"/>
        <v>1</v>
      </c>
      <c r="Q101" s="40">
        <f t="shared" si="110"/>
        <v>0</v>
      </c>
      <c r="R101" s="40">
        <f t="shared" si="111"/>
        <v>-523.8083707762371</v>
      </c>
      <c r="S101" s="44">
        <f t="shared" si="112"/>
        <v>523.8083707762371</v>
      </c>
      <c r="T101" s="35">
        <f t="shared" si="113"/>
        <v>1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568.58573201088029</v>
      </c>
      <c r="V101" s="57">
        <v>0</v>
      </c>
      <c r="W101" s="57">
        <v>0</v>
      </c>
      <c r="X101" s="61">
        <f t="shared" si="104"/>
        <v>1</v>
      </c>
      <c r="Y101" s="40">
        <f t="shared" si="114"/>
        <v>0</v>
      </c>
      <c r="Z101" s="40">
        <f t="shared" si="115"/>
        <v>0</v>
      </c>
      <c r="AA101" s="44">
        <f t="shared" si="116"/>
        <v>568.58573201088029</v>
      </c>
      <c r="AB101" s="35">
        <f t="shared" si="117"/>
        <v>1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616.61392215174044</v>
      </c>
      <c r="AD101" s="57">
        <v>0</v>
      </c>
      <c r="AE101" s="57">
        <v>0</v>
      </c>
      <c r="AF101" s="61">
        <f t="shared" si="105"/>
        <v>1</v>
      </c>
      <c r="AG101" s="40">
        <f t="shared" si="118"/>
        <v>0</v>
      </c>
      <c r="AH101" s="40">
        <f t="shared" si="119"/>
        <v>0</v>
      </c>
      <c r="AI101" s="44">
        <f t="shared" si="120"/>
        <v>616.61392215174044</v>
      </c>
      <c r="AJ101" s="35">
        <f t="shared" si="106"/>
        <v>1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667.44770694624935</v>
      </c>
      <c r="AL101" s="57">
        <v>0</v>
      </c>
      <c r="AM101" s="57">
        <v>0</v>
      </c>
      <c r="AN101" s="61">
        <f t="shared" si="107"/>
        <v>1</v>
      </c>
      <c r="AO101" s="40">
        <f t="shared" si="121"/>
        <v>0</v>
      </c>
      <c r="AP101" s="40">
        <f t="shared" si="122"/>
        <v>0</v>
      </c>
      <c r="AQ101" s="44">
        <f t="shared" si="123"/>
        <v>667.44770694624935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0</v>
      </c>
      <c r="G102" s="35">
        <f>SUMIFS(WORKING!$AC$3:$AC$6802,WORKING!$A$3:$A$6802,Results!$D$3,WORKING!$B$3:$B$6802,Results!A102,WORKING!$C$3:$C$6802,Results!C102)/1000</f>
        <v>0</v>
      </c>
      <c r="H102" s="35">
        <f t="shared" si="108"/>
        <v>0</v>
      </c>
      <c r="I102" s="187">
        <v>3</v>
      </c>
      <c r="J102" s="212">
        <v>2086</v>
      </c>
      <c r="K102" s="217">
        <f t="shared" si="109"/>
        <v>695.33333333333337</v>
      </c>
      <c r="L102" s="34">
        <f t="shared" si="102"/>
        <v>3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748.1786666666668</v>
      </c>
      <c r="N102" s="57">
        <v>0</v>
      </c>
      <c r="O102" s="57">
        <v>0</v>
      </c>
      <c r="P102" s="61">
        <f t="shared" si="103"/>
        <v>3</v>
      </c>
      <c r="Q102" s="40">
        <f t="shared" si="110"/>
        <v>0</v>
      </c>
      <c r="R102" s="40">
        <f t="shared" si="111"/>
        <v>0</v>
      </c>
      <c r="S102" s="44">
        <f t="shared" si="112"/>
        <v>2244.5360000000005</v>
      </c>
      <c r="T102" s="35">
        <f t="shared" si="113"/>
        <v>3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800.55117333333351</v>
      </c>
      <c r="V102" s="57">
        <v>0</v>
      </c>
      <c r="W102" s="57">
        <v>0</v>
      </c>
      <c r="X102" s="61">
        <f t="shared" si="104"/>
        <v>3</v>
      </c>
      <c r="Y102" s="40">
        <f t="shared" si="114"/>
        <v>0</v>
      </c>
      <c r="Z102" s="40">
        <f t="shared" si="115"/>
        <v>0</v>
      </c>
      <c r="AA102" s="44">
        <f t="shared" si="116"/>
        <v>2401.6535200000008</v>
      </c>
      <c r="AB102" s="35">
        <f t="shared" si="117"/>
        <v>3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855.78920429333346</v>
      </c>
      <c r="AD102" s="57">
        <v>0</v>
      </c>
      <c r="AE102" s="57">
        <v>0</v>
      </c>
      <c r="AF102" s="61">
        <f t="shared" si="105"/>
        <v>3</v>
      </c>
      <c r="AG102" s="40">
        <f t="shared" si="118"/>
        <v>0</v>
      </c>
      <c r="AH102" s="40">
        <f t="shared" si="119"/>
        <v>0</v>
      </c>
      <c r="AI102" s="44">
        <f t="shared" si="120"/>
        <v>2567.3676128800003</v>
      </c>
      <c r="AJ102" s="35">
        <f t="shared" si="106"/>
        <v>3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913.12708098098676</v>
      </c>
      <c r="AL102" s="57">
        <v>0</v>
      </c>
      <c r="AM102" s="57">
        <v>0</v>
      </c>
      <c r="AN102" s="61">
        <f t="shared" si="107"/>
        <v>3</v>
      </c>
      <c r="AO102" s="40">
        <f t="shared" si="121"/>
        <v>0</v>
      </c>
      <c r="AP102" s="40">
        <f t="shared" si="122"/>
        <v>0</v>
      </c>
      <c r="AQ102" s="44">
        <f t="shared" si="123"/>
        <v>2739.3812429429604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4</v>
      </c>
      <c r="G103" s="35">
        <f>SUMIFS(WORKING!$AC$3:$AC$6802,WORKING!$A$3:$A$6802,Results!$D$3,WORKING!$B$3:$B$6802,Results!A103,WORKING!$C$3:$C$6802,Results!C103)/1000</f>
        <v>3042.3716000000004</v>
      </c>
      <c r="H103" s="35">
        <f t="shared" si="108"/>
        <v>760.5929000000001</v>
      </c>
      <c r="I103" s="187">
        <v>1</v>
      </c>
      <c r="J103" s="212">
        <v>749</v>
      </c>
      <c r="K103" s="217">
        <f t="shared" si="109"/>
        <v>749</v>
      </c>
      <c r="L103" s="34">
        <f t="shared" si="102"/>
        <v>1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817.85258558686053</v>
      </c>
      <c r="N103" s="57">
        <v>0</v>
      </c>
      <c r="O103" s="57">
        <v>0</v>
      </c>
      <c r="P103" s="61">
        <f t="shared" si="103"/>
        <v>1</v>
      </c>
      <c r="Q103" s="40">
        <f t="shared" si="110"/>
        <v>0</v>
      </c>
      <c r="R103" s="40">
        <f t="shared" si="111"/>
        <v>0</v>
      </c>
      <c r="S103" s="44">
        <f t="shared" si="112"/>
        <v>817.85258558686053</v>
      </c>
      <c r="T103" s="35">
        <f t="shared" si="113"/>
        <v>1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888.05476865522166</v>
      </c>
      <c r="V103" s="57">
        <v>0</v>
      </c>
      <c r="W103" s="57">
        <v>0</v>
      </c>
      <c r="X103" s="61">
        <f t="shared" si="104"/>
        <v>1</v>
      </c>
      <c r="Y103" s="40">
        <f t="shared" si="114"/>
        <v>0</v>
      </c>
      <c r="Z103" s="40">
        <f t="shared" si="115"/>
        <v>0</v>
      </c>
      <c r="AA103" s="44">
        <f t="shared" si="116"/>
        <v>888.05476865522166</v>
      </c>
      <c r="AB103" s="35">
        <f t="shared" si="117"/>
        <v>1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963.38171217986519</v>
      </c>
      <c r="AD103" s="57">
        <v>0</v>
      </c>
      <c r="AE103" s="57">
        <v>0</v>
      </c>
      <c r="AF103" s="61">
        <f t="shared" si="105"/>
        <v>1</v>
      </c>
      <c r="AG103" s="40">
        <f t="shared" si="118"/>
        <v>0</v>
      </c>
      <c r="AH103" s="40">
        <f t="shared" si="119"/>
        <v>0</v>
      </c>
      <c r="AI103" s="44">
        <f t="shared" si="120"/>
        <v>963.38171217986519</v>
      </c>
      <c r="AJ103" s="35">
        <f t="shared" si="106"/>
        <v>1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1043.1427867090408</v>
      </c>
      <c r="AL103" s="57">
        <v>0</v>
      </c>
      <c r="AM103" s="57">
        <v>0</v>
      </c>
      <c r="AN103" s="61">
        <f t="shared" si="107"/>
        <v>1</v>
      </c>
      <c r="AO103" s="40">
        <f t="shared" si="121"/>
        <v>0</v>
      </c>
      <c r="AP103" s="40">
        <f t="shared" si="122"/>
        <v>0</v>
      </c>
      <c r="AQ103" s="44">
        <f t="shared" si="123"/>
        <v>1043.1427867090408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4</v>
      </c>
      <c r="G104" s="35">
        <f>SUMIFS(WORKING!$AC$3:$AC$6802,WORKING!$A$3:$A$6802,Results!$D$3,WORKING!$B$3:$B$6802,Results!A104,WORKING!$C$3:$C$6802,Results!C104)/1000</f>
        <v>3825.5911499999993</v>
      </c>
      <c r="H104" s="35">
        <f t="shared" si="108"/>
        <v>956.39778749999982</v>
      </c>
      <c r="I104" s="187" t="s">
        <v>754</v>
      </c>
      <c r="J104" s="212">
        <v>3576</v>
      </c>
      <c r="K104" s="217">
        <f t="shared" si="109"/>
        <v>894</v>
      </c>
      <c r="L104" s="34">
        <f t="shared" si="102"/>
        <v>4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936.95292005237798</v>
      </c>
      <c r="N104" s="57">
        <v>0</v>
      </c>
      <c r="O104" s="57">
        <v>0</v>
      </c>
      <c r="P104" s="61">
        <f t="shared" si="103"/>
        <v>4</v>
      </c>
      <c r="Q104" s="40">
        <f t="shared" si="110"/>
        <v>0</v>
      </c>
      <c r="R104" s="40">
        <f t="shared" si="111"/>
        <v>0</v>
      </c>
      <c r="S104" s="44">
        <f t="shared" si="112"/>
        <v>3747.8116802095119</v>
      </c>
      <c r="T104" s="35">
        <f t="shared" si="113"/>
        <v>4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1007.6357396717696</v>
      </c>
      <c r="V104" s="57">
        <v>0</v>
      </c>
      <c r="W104" s="57">
        <v>0</v>
      </c>
      <c r="X104" s="61">
        <f t="shared" si="104"/>
        <v>4</v>
      </c>
      <c r="Y104" s="40">
        <f t="shared" si="114"/>
        <v>0</v>
      </c>
      <c r="Z104" s="40">
        <f t="shared" si="115"/>
        <v>0</v>
      </c>
      <c r="AA104" s="44">
        <f t="shared" si="116"/>
        <v>4030.5429586870782</v>
      </c>
      <c r="AB104" s="35">
        <f t="shared" si="117"/>
        <v>4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1082.6284905761372</v>
      </c>
      <c r="AD104" s="57">
        <v>0</v>
      </c>
      <c r="AE104" s="57">
        <v>0</v>
      </c>
      <c r="AF104" s="61">
        <f t="shared" si="105"/>
        <v>4</v>
      </c>
      <c r="AG104" s="40">
        <f t="shared" si="118"/>
        <v>0</v>
      </c>
      <c r="AH104" s="40">
        <f t="shared" si="119"/>
        <v>0</v>
      </c>
      <c r="AI104" s="44">
        <f t="shared" si="120"/>
        <v>4330.5139623045488</v>
      </c>
      <c r="AJ104" s="35">
        <f t="shared" si="106"/>
        <v>4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1161.00574263522</v>
      </c>
      <c r="AL104" s="57">
        <v>0</v>
      </c>
      <c r="AM104" s="57">
        <v>0</v>
      </c>
      <c r="AN104" s="61">
        <f t="shared" si="107"/>
        <v>4</v>
      </c>
      <c r="AO104" s="40">
        <f t="shared" si="121"/>
        <v>0</v>
      </c>
      <c r="AP104" s="40">
        <f t="shared" si="122"/>
        <v>0</v>
      </c>
      <c r="AQ104" s="44">
        <f t="shared" si="123"/>
        <v>4644.0229705408801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1</v>
      </c>
      <c r="G105" s="35">
        <f>SUMIFS(WORKING!$AC$3:$AC$6802,WORKING!$A$3:$A$6802,Results!$D$3,WORKING!$B$3:$B$6802,Results!A105,WORKING!$C$3:$C$6802,Results!C105)/1000</f>
        <v>1219.8438200000001</v>
      </c>
      <c r="H105" s="35">
        <f t="shared" si="108"/>
        <v>1219.8438200000001</v>
      </c>
      <c r="I105" s="187" t="s">
        <v>754</v>
      </c>
      <c r="J105" s="212">
        <v>1246</v>
      </c>
      <c r="K105" s="217">
        <f t="shared" si="109"/>
        <v>1246</v>
      </c>
      <c r="L105" s="34">
        <f t="shared" si="102"/>
        <v>1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1306.2223401380943</v>
      </c>
      <c r="N105" s="57">
        <v>0</v>
      </c>
      <c r="O105" s="57">
        <v>0</v>
      </c>
      <c r="P105" s="61">
        <f t="shared" si="103"/>
        <v>1</v>
      </c>
      <c r="Q105" s="40">
        <f t="shared" si="110"/>
        <v>0</v>
      </c>
      <c r="R105" s="40">
        <f t="shared" si="111"/>
        <v>0</v>
      </c>
      <c r="S105" s="44">
        <f t="shared" si="112"/>
        <v>1306.2223401380943</v>
      </c>
      <c r="T105" s="35">
        <f t="shared" si="113"/>
        <v>1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1405.1468552132669</v>
      </c>
      <c r="V105" s="57">
        <v>0</v>
      </c>
      <c r="W105" s="57">
        <v>0</v>
      </c>
      <c r="X105" s="61">
        <f t="shared" si="104"/>
        <v>1</v>
      </c>
      <c r="Y105" s="40">
        <f t="shared" si="114"/>
        <v>0</v>
      </c>
      <c r="Z105" s="40">
        <f t="shared" si="115"/>
        <v>0</v>
      </c>
      <c r="AA105" s="44">
        <f t="shared" si="116"/>
        <v>1405.1468552132669</v>
      </c>
      <c r="AB105" s="35">
        <f t="shared" si="117"/>
        <v>1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1510.1372461951153</v>
      </c>
      <c r="AD105" s="57">
        <v>0</v>
      </c>
      <c r="AE105" s="57">
        <v>0</v>
      </c>
      <c r="AF105" s="61">
        <f t="shared" si="105"/>
        <v>1</v>
      </c>
      <c r="AG105" s="40">
        <f t="shared" si="118"/>
        <v>0</v>
      </c>
      <c r="AH105" s="40">
        <f t="shared" si="119"/>
        <v>0</v>
      </c>
      <c r="AI105" s="44">
        <f t="shared" si="120"/>
        <v>1510.1372461951153</v>
      </c>
      <c r="AJ105" s="35">
        <f t="shared" si="106"/>
        <v>1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1619.9072525526001</v>
      </c>
      <c r="AL105" s="57">
        <v>0</v>
      </c>
      <c r="AM105" s="57">
        <v>0</v>
      </c>
      <c r="AN105" s="61">
        <f t="shared" si="107"/>
        <v>1</v>
      </c>
      <c r="AO105" s="40">
        <f t="shared" si="121"/>
        <v>0</v>
      </c>
      <c r="AP105" s="40">
        <f t="shared" si="122"/>
        <v>0</v>
      </c>
      <c r="AQ105" s="44">
        <f t="shared" si="123"/>
        <v>1619.9072525526001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0</v>
      </c>
      <c r="G106" s="35">
        <f>SUMIFS(WORKING!$AC$3:$AC$6802,WORKING!$A$3:$A$6802,Results!$D$3,WORKING!$B$3:$B$6802,Results!A106,WORKING!$C$3:$C$6802,Results!C106)/1000</f>
        <v>26.674989999999998</v>
      </c>
      <c r="H106" s="35">
        <f t="shared" si="108"/>
        <v>0</v>
      </c>
      <c r="I106" s="187" t="s">
        <v>754</v>
      </c>
      <c r="J106" s="212" t="s">
        <v>754</v>
      </c>
      <c r="K106" s="217" t="str">
        <f t="shared" si="109"/>
        <v/>
      </c>
      <c r="L106" s="34">
        <f t="shared" si="102"/>
        <v>0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0</v>
      </c>
      <c r="N106" s="57">
        <v>0</v>
      </c>
      <c r="O106" s="57">
        <v>0</v>
      </c>
      <c r="P106" s="61">
        <f t="shared" si="103"/>
        <v>0</v>
      </c>
      <c r="Q106" s="40">
        <f t="shared" si="110"/>
        <v>0</v>
      </c>
      <c r="R106" s="40">
        <f t="shared" si="111"/>
        <v>0</v>
      </c>
      <c r="S106" s="44">
        <f t="shared" si="112"/>
        <v>0</v>
      </c>
      <c r="T106" s="35">
        <f t="shared" si="113"/>
        <v>0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0</v>
      </c>
      <c r="V106" s="57">
        <v>0</v>
      </c>
      <c r="W106" s="57">
        <v>0</v>
      </c>
      <c r="X106" s="61">
        <f t="shared" si="104"/>
        <v>0</v>
      </c>
      <c r="Y106" s="40">
        <f t="shared" si="114"/>
        <v>0</v>
      </c>
      <c r="Z106" s="40">
        <f t="shared" si="115"/>
        <v>0</v>
      </c>
      <c r="AA106" s="44">
        <f t="shared" si="116"/>
        <v>0</v>
      </c>
      <c r="AB106" s="35">
        <f t="shared" si="117"/>
        <v>0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0</v>
      </c>
      <c r="AD106" s="57">
        <v>0</v>
      </c>
      <c r="AE106" s="57">
        <v>0</v>
      </c>
      <c r="AF106" s="61">
        <f t="shared" si="105"/>
        <v>0</v>
      </c>
      <c r="AG106" s="40">
        <f t="shared" si="118"/>
        <v>0</v>
      </c>
      <c r="AH106" s="40">
        <f t="shared" si="119"/>
        <v>0</v>
      </c>
      <c r="AI106" s="44">
        <f t="shared" si="120"/>
        <v>0</v>
      </c>
      <c r="AJ106" s="35">
        <f t="shared" si="106"/>
        <v>0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0</v>
      </c>
      <c r="AL106" s="57">
        <v>0</v>
      </c>
      <c r="AM106" s="57">
        <v>0</v>
      </c>
      <c r="AN106" s="61">
        <f t="shared" si="107"/>
        <v>0</v>
      </c>
      <c r="AO106" s="40">
        <f t="shared" si="121"/>
        <v>0</v>
      </c>
      <c r="AP106" s="40">
        <f t="shared" si="122"/>
        <v>0</v>
      </c>
      <c r="AQ106" s="44">
        <f t="shared" si="123"/>
        <v>0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14</v>
      </c>
      <c r="G112" s="41">
        <f>SUM(G92:G111)</f>
        <v>9850.2454600000001</v>
      </c>
      <c r="H112" s="41">
        <f>IFERROR(G112/F112,0)</f>
        <v>703.58896142857145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14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9532.6749899999995</v>
      </c>
      <c r="K112" s="41">
        <f>IFERROR(J112/I112,"")</f>
        <v>680.90535642857139</v>
      </c>
      <c r="L112" s="41">
        <f>SUM(L92:L111)</f>
        <v>14</v>
      </c>
      <c r="M112" s="41">
        <f>IFERROR(S112/P112,0)</f>
        <v>739.15922417602712</v>
      </c>
      <c r="N112" s="41">
        <f t="shared" ref="N112:T112" si="124">SUM(N92:N111)</f>
        <v>0</v>
      </c>
      <c r="O112" s="41">
        <f t="shared" si="124"/>
        <v>1</v>
      </c>
      <c r="P112" s="41">
        <f t="shared" si="124"/>
        <v>13</v>
      </c>
      <c r="Q112" s="41">
        <f t="shared" si="124"/>
        <v>0</v>
      </c>
      <c r="R112" s="41">
        <f t="shared" si="124"/>
        <v>-523.8083707762371</v>
      </c>
      <c r="S112" s="45">
        <f t="shared" si="124"/>
        <v>9609.0699142883532</v>
      </c>
      <c r="T112" s="41">
        <f t="shared" si="124"/>
        <v>13</v>
      </c>
      <c r="U112" s="41">
        <f>IFERROR(AA112/X112,0)</f>
        <v>795.83691249103924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13</v>
      </c>
      <c r="Y112" s="41">
        <f t="shared" si="125"/>
        <v>0</v>
      </c>
      <c r="Z112" s="41">
        <f t="shared" si="125"/>
        <v>0</v>
      </c>
      <c r="AA112" s="45">
        <f t="shared" si="125"/>
        <v>10345.87986238351</v>
      </c>
      <c r="AB112" s="41">
        <f t="shared" si="125"/>
        <v>13</v>
      </c>
      <c r="AC112" s="41">
        <f>IFERROR(AI112/AF112,0)</f>
        <v>856.07853430201794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13</v>
      </c>
      <c r="AG112" s="41">
        <f t="shared" si="126"/>
        <v>0</v>
      </c>
      <c r="AH112" s="41">
        <f t="shared" si="126"/>
        <v>0</v>
      </c>
      <c r="AI112" s="45">
        <f t="shared" si="126"/>
        <v>11129.020945926233</v>
      </c>
      <c r="AJ112" s="41">
        <f t="shared" si="126"/>
        <v>13</v>
      </c>
      <c r="AK112" s="41">
        <f>IFERROR(AQ112/AN112,0)</f>
        <v>919.17330828234412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13</v>
      </c>
      <c r="AO112" s="41">
        <f t="shared" si="127"/>
        <v>0</v>
      </c>
      <c r="AP112" s="41">
        <f t="shared" si="127"/>
        <v>0</v>
      </c>
      <c r="AQ112" s="45">
        <f t="shared" si="127"/>
        <v>11949.253007670473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14186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14184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15896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17104.096000000001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4576.9300857116468</v>
      </c>
      <c r="T114" s="39"/>
      <c r="U114" s="39"/>
      <c r="V114" s="53"/>
      <c r="W114" s="53"/>
      <c r="X114" s="110"/>
      <c r="Y114" s="39"/>
      <c r="Z114" s="39"/>
      <c r="AA114" s="54">
        <f>AA113-AA112</f>
        <v>3838.12013761649</v>
      </c>
      <c r="AB114" s="39"/>
      <c r="AC114" s="53"/>
      <c r="AD114" s="53"/>
      <c r="AE114" s="110"/>
      <c r="AF114" s="39"/>
      <c r="AG114" s="39"/>
      <c r="AH114" s="39"/>
      <c r="AI114" s="54">
        <f>AI113-AI112</f>
        <v>4766.9790540737667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5154.842992329528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Small Medium and Micro Enterprises and Cooperatives Programme Design and Support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 t="s">
        <v>754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 t="s">
        <v>754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 t="s">
        <v>754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 t="s">
        <v>754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56.156419999999997</v>
      </c>
      <c r="H124" s="35">
        <f t="shared" si="134"/>
        <v>0</v>
      </c>
      <c r="I124" s="187">
        <v>1</v>
      </c>
      <c r="J124" s="212">
        <v>226</v>
      </c>
      <c r="K124" s="217">
        <f t="shared" si="135"/>
        <v>226</v>
      </c>
      <c r="L124" s="34">
        <f t="shared" si="128"/>
        <v>1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245.80951568824122</v>
      </c>
      <c r="N124" s="57">
        <v>0</v>
      </c>
      <c r="O124" s="57">
        <v>0</v>
      </c>
      <c r="P124" s="61">
        <f t="shared" si="129"/>
        <v>1</v>
      </c>
      <c r="Q124" s="40">
        <f t="shared" si="136"/>
        <v>0</v>
      </c>
      <c r="R124" s="40">
        <f t="shared" si="137"/>
        <v>0</v>
      </c>
      <c r="S124" s="44">
        <f t="shared" si="138"/>
        <v>245.80951568824122</v>
      </c>
      <c r="T124" s="35">
        <f t="shared" si="139"/>
        <v>1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266.65063636238182</v>
      </c>
      <c r="V124" s="57">
        <v>0</v>
      </c>
      <c r="W124" s="57">
        <v>0</v>
      </c>
      <c r="X124" s="61">
        <f t="shared" si="130"/>
        <v>1</v>
      </c>
      <c r="Y124" s="40">
        <f t="shared" si="140"/>
        <v>0</v>
      </c>
      <c r="Z124" s="40">
        <f t="shared" si="141"/>
        <v>0</v>
      </c>
      <c r="AA124" s="44">
        <f t="shared" si="142"/>
        <v>266.65063636238182</v>
      </c>
      <c r="AB124" s="35">
        <f t="shared" si="143"/>
        <v>1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288.98832825196189</v>
      </c>
      <c r="AD124" s="57">
        <v>0</v>
      </c>
      <c r="AE124" s="57">
        <v>0</v>
      </c>
      <c r="AF124" s="61">
        <f t="shared" si="131"/>
        <v>1</v>
      </c>
      <c r="AG124" s="40">
        <f t="shared" si="144"/>
        <v>0</v>
      </c>
      <c r="AH124" s="40">
        <f t="shared" si="145"/>
        <v>0</v>
      </c>
      <c r="AI124" s="44">
        <f t="shared" si="146"/>
        <v>288.98832825196189</v>
      </c>
      <c r="AJ124" s="35">
        <f t="shared" si="132"/>
        <v>1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312.61105265631215</v>
      </c>
      <c r="AL124" s="57">
        <v>0</v>
      </c>
      <c r="AM124" s="57">
        <v>0</v>
      </c>
      <c r="AN124" s="61">
        <f t="shared" si="133"/>
        <v>1</v>
      </c>
      <c r="AO124" s="40">
        <f t="shared" si="147"/>
        <v>0</v>
      </c>
      <c r="AP124" s="40">
        <f t="shared" si="148"/>
        <v>0</v>
      </c>
      <c r="AQ124" s="44">
        <f t="shared" si="149"/>
        <v>312.61105265631215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5</v>
      </c>
      <c r="G125" s="35">
        <f>SUMIFS(WORKING!$AC$3:$AC$6802,WORKING!$A$3:$A$6802,Results!$D$3,WORKING!$B$3:$B$6802,Results!A125,WORKING!$C$3:$C$6802,Results!C125)/1000</f>
        <v>1167.5623800000001</v>
      </c>
      <c r="H125" s="35">
        <f t="shared" si="134"/>
        <v>233.51247600000002</v>
      </c>
      <c r="I125" s="187" t="s">
        <v>754</v>
      </c>
      <c r="J125" s="212">
        <v>1105</v>
      </c>
      <c r="K125" s="217">
        <f t="shared" si="135"/>
        <v>221</v>
      </c>
      <c r="L125" s="34">
        <f t="shared" si="128"/>
        <v>5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240.28751803844975</v>
      </c>
      <c r="N125" s="57">
        <v>0</v>
      </c>
      <c r="O125" s="57">
        <v>0</v>
      </c>
      <c r="P125" s="61">
        <f t="shared" si="129"/>
        <v>5</v>
      </c>
      <c r="Q125" s="40">
        <f t="shared" si="136"/>
        <v>0</v>
      </c>
      <c r="R125" s="40">
        <f t="shared" si="137"/>
        <v>0</v>
      </c>
      <c r="S125" s="44">
        <f t="shared" si="138"/>
        <v>1201.4375901922488</v>
      </c>
      <c r="T125" s="35">
        <f t="shared" si="139"/>
        <v>5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260.63028687255411</v>
      </c>
      <c r="V125" s="57">
        <v>0</v>
      </c>
      <c r="W125" s="57">
        <v>0</v>
      </c>
      <c r="X125" s="61">
        <f t="shared" si="130"/>
        <v>5</v>
      </c>
      <c r="Y125" s="40">
        <f t="shared" si="140"/>
        <v>0</v>
      </c>
      <c r="Z125" s="40">
        <f t="shared" si="141"/>
        <v>0</v>
      </c>
      <c r="AA125" s="44">
        <f t="shared" si="142"/>
        <v>1303.1514343627705</v>
      </c>
      <c r="AB125" s="35">
        <f t="shared" si="143"/>
        <v>5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282.43118257157738</v>
      </c>
      <c r="AD125" s="57">
        <v>0</v>
      </c>
      <c r="AE125" s="57">
        <v>0</v>
      </c>
      <c r="AF125" s="61">
        <f t="shared" si="131"/>
        <v>5</v>
      </c>
      <c r="AG125" s="40">
        <f t="shared" si="144"/>
        <v>0</v>
      </c>
      <c r="AH125" s="40">
        <f t="shared" si="145"/>
        <v>0</v>
      </c>
      <c r="AI125" s="44">
        <f t="shared" si="146"/>
        <v>1412.155912857887</v>
      </c>
      <c r="AJ125" s="35">
        <f t="shared" si="132"/>
        <v>5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305.48328410302196</v>
      </c>
      <c r="AL125" s="57">
        <v>0</v>
      </c>
      <c r="AM125" s="57">
        <v>0</v>
      </c>
      <c r="AN125" s="61">
        <f t="shared" si="133"/>
        <v>5</v>
      </c>
      <c r="AO125" s="40">
        <f t="shared" si="147"/>
        <v>0</v>
      </c>
      <c r="AP125" s="40">
        <f t="shared" si="148"/>
        <v>0</v>
      </c>
      <c r="AQ125" s="44">
        <f t="shared" si="149"/>
        <v>1527.4164205151098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7</v>
      </c>
      <c r="G126" s="35">
        <f>SUMIFS(WORKING!$AC$3:$AC$6802,WORKING!$A$3:$A$6802,Results!$D$3,WORKING!$B$3:$B$6802,Results!A126,WORKING!$C$3:$C$6802,Results!C126)/1000</f>
        <v>1771.42896</v>
      </c>
      <c r="H126" s="35">
        <f t="shared" si="134"/>
        <v>253.06127999999998</v>
      </c>
      <c r="I126" s="187">
        <v>6</v>
      </c>
      <c r="J126" s="212">
        <v>1595</v>
      </c>
      <c r="K126" s="217">
        <f t="shared" si="135"/>
        <v>265.83333333333331</v>
      </c>
      <c r="L126" s="34">
        <f t="shared" si="128"/>
        <v>6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289.6798021282919</v>
      </c>
      <c r="N126" s="57">
        <v>1</v>
      </c>
      <c r="O126" s="57">
        <v>0</v>
      </c>
      <c r="P126" s="61">
        <f t="shared" si="129"/>
        <v>7</v>
      </c>
      <c r="Q126" s="40">
        <f t="shared" si="136"/>
        <v>289.6798021282919</v>
      </c>
      <c r="R126" s="40">
        <f t="shared" si="137"/>
        <v>0</v>
      </c>
      <c r="S126" s="44">
        <f t="shared" si="138"/>
        <v>2027.7586148980433</v>
      </c>
      <c r="T126" s="35">
        <f t="shared" si="139"/>
        <v>7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314.40345345252285</v>
      </c>
      <c r="V126" s="57">
        <v>0</v>
      </c>
      <c r="W126" s="57">
        <v>0</v>
      </c>
      <c r="X126" s="61">
        <f t="shared" si="130"/>
        <v>7</v>
      </c>
      <c r="Y126" s="40">
        <f t="shared" si="140"/>
        <v>0</v>
      </c>
      <c r="Z126" s="40">
        <f t="shared" si="141"/>
        <v>0</v>
      </c>
      <c r="AA126" s="44">
        <f t="shared" si="142"/>
        <v>2200.8241741676602</v>
      </c>
      <c r="AB126" s="35">
        <f t="shared" si="143"/>
        <v>7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340.91845515759138</v>
      </c>
      <c r="AD126" s="57">
        <v>0</v>
      </c>
      <c r="AE126" s="57">
        <v>0</v>
      </c>
      <c r="AF126" s="61">
        <f t="shared" si="131"/>
        <v>7</v>
      </c>
      <c r="AG126" s="40">
        <f t="shared" si="144"/>
        <v>0</v>
      </c>
      <c r="AH126" s="40">
        <f t="shared" si="145"/>
        <v>0</v>
      </c>
      <c r="AI126" s="44">
        <f t="shared" si="146"/>
        <v>2386.4291861031397</v>
      </c>
      <c r="AJ126" s="35">
        <f t="shared" si="132"/>
        <v>7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368.97827741222272</v>
      </c>
      <c r="AL126" s="57">
        <v>0</v>
      </c>
      <c r="AM126" s="57">
        <v>0</v>
      </c>
      <c r="AN126" s="61">
        <f t="shared" si="133"/>
        <v>7</v>
      </c>
      <c r="AO126" s="40">
        <f t="shared" si="147"/>
        <v>0</v>
      </c>
      <c r="AP126" s="40">
        <f t="shared" si="148"/>
        <v>0</v>
      </c>
      <c r="AQ126" s="44">
        <f t="shared" si="149"/>
        <v>2582.8479418855591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33</v>
      </c>
      <c r="G127" s="35">
        <f>SUMIFS(WORKING!$AC$3:$AC$6802,WORKING!$A$3:$A$6802,Results!$D$3,WORKING!$B$3:$B$6802,Results!A127,WORKING!$C$3:$C$6802,Results!C127)/1000</f>
        <v>11486.043</v>
      </c>
      <c r="H127" s="35">
        <f t="shared" si="134"/>
        <v>348.06190909090907</v>
      </c>
      <c r="I127" s="187" t="s">
        <v>754</v>
      </c>
      <c r="J127" s="212">
        <v>11302</v>
      </c>
      <c r="K127" s="217">
        <f t="shared" si="135"/>
        <v>342.4848484848485</v>
      </c>
      <c r="L127" s="34">
        <f t="shared" si="128"/>
        <v>33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373.01467161693591</v>
      </c>
      <c r="N127" s="57">
        <v>0</v>
      </c>
      <c r="O127" s="57">
        <v>0</v>
      </c>
      <c r="P127" s="61">
        <f t="shared" si="129"/>
        <v>33</v>
      </c>
      <c r="Q127" s="40">
        <f t="shared" si="136"/>
        <v>0</v>
      </c>
      <c r="R127" s="40">
        <f t="shared" si="137"/>
        <v>0</v>
      </c>
      <c r="S127" s="44">
        <f t="shared" si="138"/>
        <v>12309.484163358886</v>
      </c>
      <c r="T127" s="35">
        <f t="shared" si="139"/>
        <v>33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404.79318493665255</v>
      </c>
      <c r="V127" s="57">
        <v>0</v>
      </c>
      <c r="W127" s="57">
        <v>0</v>
      </c>
      <c r="X127" s="61">
        <f t="shared" si="130"/>
        <v>33</v>
      </c>
      <c r="Y127" s="40">
        <f t="shared" si="140"/>
        <v>0</v>
      </c>
      <c r="Z127" s="40">
        <f t="shared" si="141"/>
        <v>0</v>
      </c>
      <c r="AA127" s="44">
        <f t="shared" si="142"/>
        <v>13358.175102909534</v>
      </c>
      <c r="AB127" s="35">
        <f t="shared" si="143"/>
        <v>33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438.86859186565852</v>
      </c>
      <c r="AD127" s="57">
        <v>0</v>
      </c>
      <c r="AE127" s="57">
        <v>0</v>
      </c>
      <c r="AF127" s="61">
        <f t="shared" si="131"/>
        <v>33</v>
      </c>
      <c r="AG127" s="40">
        <f t="shared" si="144"/>
        <v>0</v>
      </c>
      <c r="AH127" s="40">
        <f t="shared" si="145"/>
        <v>0</v>
      </c>
      <c r="AI127" s="44">
        <f t="shared" si="146"/>
        <v>14482.663531566732</v>
      </c>
      <c r="AJ127" s="35">
        <f t="shared" si="132"/>
        <v>33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474.92248527893042</v>
      </c>
      <c r="AL127" s="57">
        <v>0</v>
      </c>
      <c r="AM127" s="57">
        <v>0</v>
      </c>
      <c r="AN127" s="61">
        <f t="shared" si="133"/>
        <v>33</v>
      </c>
      <c r="AO127" s="40">
        <f t="shared" si="147"/>
        <v>0</v>
      </c>
      <c r="AP127" s="40">
        <f t="shared" si="148"/>
        <v>0</v>
      </c>
      <c r="AQ127" s="44">
        <f t="shared" si="149"/>
        <v>15672.442014204704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0</v>
      </c>
      <c r="G128" s="35">
        <f>SUMIFS(WORKING!$AC$3:$AC$6802,WORKING!$A$3:$A$6802,Results!$D$3,WORKING!$B$3:$B$6802,Results!A128,WORKING!$C$3:$C$6802,Results!C128)/1000</f>
        <v>0</v>
      </c>
      <c r="H128" s="35">
        <f t="shared" si="134"/>
        <v>0</v>
      </c>
      <c r="I128" s="187">
        <v>1</v>
      </c>
      <c r="J128" s="212">
        <v>477</v>
      </c>
      <c r="K128" s="217">
        <f t="shared" si="135"/>
        <v>477</v>
      </c>
      <c r="L128" s="34">
        <f t="shared" si="128"/>
        <v>1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512.21580551642353</v>
      </c>
      <c r="N128" s="57">
        <v>0</v>
      </c>
      <c r="O128" s="57">
        <v>0</v>
      </c>
      <c r="P128" s="61">
        <f t="shared" si="129"/>
        <v>1</v>
      </c>
      <c r="Q128" s="40">
        <f t="shared" si="136"/>
        <v>0</v>
      </c>
      <c r="R128" s="40">
        <f t="shared" si="137"/>
        <v>0</v>
      </c>
      <c r="S128" s="44">
        <f t="shared" si="138"/>
        <v>512.21580551642353</v>
      </c>
      <c r="T128" s="35">
        <f t="shared" si="139"/>
        <v>1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548.08787607979355</v>
      </c>
      <c r="V128" s="57">
        <v>0</v>
      </c>
      <c r="W128" s="57">
        <v>0</v>
      </c>
      <c r="X128" s="61">
        <f t="shared" si="130"/>
        <v>1</v>
      </c>
      <c r="Y128" s="40">
        <f t="shared" si="140"/>
        <v>0</v>
      </c>
      <c r="Z128" s="40">
        <f t="shared" si="141"/>
        <v>0</v>
      </c>
      <c r="AA128" s="44">
        <f t="shared" si="142"/>
        <v>548.08787607979355</v>
      </c>
      <c r="AB128" s="35">
        <f t="shared" si="143"/>
        <v>1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585.92409176076512</v>
      </c>
      <c r="AD128" s="57">
        <v>0</v>
      </c>
      <c r="AE128" s="57">
        <v>0</v>
      </c>
      <c r="AF128" s="61">
        <f t="shared" si="131"/>
        <v>1</v>
      </c>
      <c r="AG128" s="40">
        <f t="shared" si="144"/>
        <v>0</v>
      </c>
      <c r="AH128" s="40">
        <f t="shared" si="145"/>
        <v>0</v>
      </c>
      <c r="AI128" s="44">
        <f t="shared" si="146"/>
        <v>585.92409176076512</v>
      </c>
      <c r="AJ128" s="35">
        <f t="shared" si="132"/>
        <v>1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625.20041124536067</v>
      </c>
      <c r="AL128" s="57">
        <v>0</v>
      </c>
      <c r="AM128" s="57">
        <v>0</v>
      </c>
      <c r="AN128" s="61">
        <f t="shared" si="133"/>
        <v>1</v>
      </c>
      <c r="AO128" s="40">
        <f t="shared" si="147"/>
        <v>0</v>
      </c>
      <c r="AP128" s="40">
        <f t="shared" si="148"/>
        <v>0</v>
      </c>
      <c r="AQ128" s="44">
        <f t="shared" si="149"/>
        <v>625.20041124536067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13</v>
      </c>
      <c r="G129" s="35">
        <f>SUMIFS(WORKING!$AC$3:$AC$6802,WORKING!$A$3:$A$6802,Results!$D$3,WORKING!$B$3:$B$6802,Results!A129,WORKING!$C$3:$C$6802,Results!C129)/1000</f>
        <v>6628.2178800000002</v>
      </c>
      <c r="H129" s="35">
        <f t="shared" si="134"/>
        <v>509.86291384615384</v>
      </c>
      <c r="I129" s="187">
        <v>12</v>
      </c>
      <c r="J129" s="212">
        <v>6057</v>
      </c>
      <c r="K129" s="217">
        <f t="shared" si="135"/>
        <v>504.75</v>
      </c>
      <c r="L129" s="34">
        <f t="shared" si="128"/>
        <v>12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550.24621721167171</v>
      </c>
      <c r="N129" s="57">
        <v>1</v>
      </c>
      <c r="O129" s="57">
        <v>0</v>
      </c>
      <c r="P129" s="61">
        <f t="shared" si="129"/>
        <v>13</v>
      </c>
      <c r="Q129" s="40">
        <f t="shared" si="136"/>
        <v>550.24621721167171</v>
      </c>
      <c r="R129" s="40">
        <f t="shared" si="137"/>
        <v>0</v>
      </c>
      <c r="S129" s="44">
        <f t="shared" si="138"/>
        <v>7153.2008237517321</v>
      </c>
      <c r="T129" s="35">
        <f t="shared" si="139"/>
        <v>13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597.27918033039077</v>
      </c>
      <c r="V129" s="57">
        <v>0</v>
      </c>
      <c r="W129" s="57">
        <v>0</v>
      </c>
      <c r="X129" s="61">
        <f t="shared" si="130"/>
        <v>13</v>
      </c>
      <c r="Y129" s="40">
        <f t="shared" si="140"/>
        <v>0</v>
      </c>
      <c r="Z129" s="40">
        <f t="shared" si="141"/>
        <v>0</v>
      </c>
      <c r="AA129" s="44">
        <f t="shared" si="142"/>
        <v>7764.62934429508</v>
      </c>
      <c r="AB129" s="35">
        <f t="shared" si="143"/>
        <v>13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647.72657261709935</v>
      </c>
      <c r="AD129" s="57">
        <v>0</v>
      </c>
      <c r="AE129" s="57">
        <v>0</v>
      </c>
      <c r="AF129" s="61">
        <f t="shared" si="131"/>
        <v>13</v>
      </c>
      <c r="AG129" s="40">
        <f t="shared" si="144"/>
        <v>0</v>
      </c>
      <c r="AH129" s="40">
        <f t="shared" si="145"/>
        <v>0</v>
      </c>
      <c r="AI129" s="44">
        <f t="shared" si="146"/>
        <v>8420.4454440222908</v>
      </c>
      <c r="AJ129" s="35">
        <f t="shared" si="132"/>
        <v>13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701.12098238106216</v>
      </c>
      <c r="AL129" s="57">
        <v>0</v>
      </c>
      <c r="AM129" s="57">
        <v>0</v>
      </c>
      <c r="AN129" s="61">
        <f t="shared" si="133"/>
        <v>13</v>
      </c>
      <c r="AO129" s="40">
        <f t="shared" si="147"/>
        <v>0</v>
      </c>
      <c r="AP129" s="40">
        <f t="shared" si="148"/>
        <v>0</v>
      </c>
      <c r="AQ129" s="44">
        <f t="shared" si="149"/>
        <v>9114.5727709538078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4</v>
      </c>
      <c r="G130" s="35">
        <f>SUMIFS(WORKING!$AC$3:$AC$6802,WORKING!$A$3:$A$6802,Results!$D$3,WORKING!$B$3:$B$6802,Results!A130,WORKING!$C$3:$C$6802,Results!C130)/1000</f>
        <v>2294.0862299999999</v>
      </c>
      <c r="H130" s="35">
        <f t="shared" si="134"/>
        <v>573.52155749999997</v>
      </c>
      <c r="I130" s="187" t="s">
        <v>754</v>
      </c>
      <c r="J130" s="212">
        <v>2455</v>
      </c>
      <c r="K130" s="217">
        <f t="shared" si="135"/>
        <v>613.75</v>
      </c>
      <c r="L130" s="34">
        <f t="shared" si="128"/>
        <v>4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670.29989286213981</v>
      </c>
      <c r="N130" s="57">
        <v>0</v>
      </c>
      <c r="O130" s="57">
        <v>2</v>
      </c>
      <c r="P130" s="61">
        <f t="shared" si="129"/>
        <v>2</v>
      </c>
      <c r="Q130" s="40">
        <f t="shared" si="136"/>
        <v>0</v>
      </c>
      <c r="R130" s="40">
        <f t="shared" si="137"/>
        <v>-1340.5997857242796</v>
      </c>
      <c r="S130" s="44">
        <f t="shared" si="138"/>
        <v>1340.5997857242796</v>
      </c>
      <c r="T130" s="35">
        <f t="shared" si="139"/>
        <v>2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727.97807769132987</v>
      </c>
      <c r="V130" s="57">
        <v>0</v>
      </c>
      <c r="W130" s="57">
        <v>0</v>
      </c>
      <c r="X130" s="61">
        <f t="shared" si="130"/>
        <v>2</v>
      </c>
      <c r="Y130" s="40">
        <f t="shared" si="140"/>
        <v>0</v>
      </c>
      <c r="Z130" s="40">
        <f t="shared" si="141"/>
        <v>0</v>
      </c>
      <c r="AA130" s="44">
        <f t="shared" si="142"/>
        <v>1455.9561553826597</v>
      </c>
      <c r="AB130" s="35">
        <f t="shared" si="143"/>
        <v>2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789.88047725796878</v>
      </c>
      <c r="AD130" s="57">
        <v>0</v>
      </c>
      <c r="AE130" s="57">
        <v>0</v>
      </c>
      <c r="AF130" s="61">
        <f t="shared" si="131"/>
        <v>2</v>
      </c>
      <c r="AG130" s="40">
        <f t="shared" si="144"/>
        <v>0</v>
      </c>
      <c r="AH130" s="40">
        <f t="shared" si="145"/>
        <v>0</v>
      </c>
      <c r="AI130" s="44">
        <f t="shared" si="146"/>
        <v>1579.7609545159376</v>
      </c>
      <c r="AJ130" s="35">
        <f t="shared" si="132"/>
        <v>2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855.44318904847307</v>
      </c>
      <c r="AL130" s="57">
        <v>0</v>
      </c>
      <c r="AM130" s="57">
        <v>0</v>
      </c>
      <c r="AN130" s="61">
        <f t="shared" si="133"/>
        <v>2</v>
      </c>
      <c r="AO130" s="40">
        <f t="shared" si="147"/>
        <v>0</v>
      </c>
      <c r="AP130" s="40">
        <f t="shared" si="148"/>
        <v>0</v>
      </c>
      <c r="AQ130" s="44">
        <f t="shared" si="149"/>
        <v>1710.8863780969461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15</v>
      </c>
      <c r="G131" s="35">
        <f>SUMIFS(WORKING!$AC$3:$AC$6802,WORKING!$A$3:$A$6802,Results!$D$3,WORKING!$B$3:$B$6802,Results!A131,WORKING!$C$3:$C$6802,Results!C131)/1000</f>
        <v>10601.51434</v>
      </c>
      <c r="H131" s="35">
        <f t="shared" si="134"/>
        <v>706.76762266666663</v>
      </c>
      <c r="I131" s="187" t="s">
        <v>754</v>
      </c>
      <c r="J131" s="212">
        <v>10323</v>
      </c>
      <c r="K131" s="217">
        <f t="shared" si="135"/>
        <v>688.2</v>
      </c>
      <c r="L131" s="34">
        <f t="shared" si="128"/>
        <v>15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751.44132819365302</v>
      </c>
      <c r="N131" s="57">
        <v>0</v>
      </c>
      <c r="O131" s="57">
        <v>1</v>
      </c>
      <c r="P131" s="61">
        <f t="shared" si="129"/>
        <v>14</v>
      </c>
      <c r="Q131" s="40">
        <f t="shared" si="136"/>
        <v>0</v>
      </c>
      <c r="R131" s="40">
        <f t="shared" si="137"/>
        <v>-751.44132819365302</v>
      </c>
      <c r="S131" s="44">
        <f t="shared" si="138"/>
        <v>10520.178594711142</v>
      </c>
      <c r="T131" s="35">
        <f t="shared" si="139"/>
        <v>14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815.91889757891965</v>
      </c>
      <c r="V131" s="57">
        <v>0</v>
      </c>
      <c r="W131" s="57">
        <v>0</v>
      </c>
      <c r="X131" s="61">
        <f t="shared" si="130"/>
        <v>14</v>
      </c>
      <c r="Y131" s="40">
        <f t="shared" si="140"/>
        <v>0</v>
      </c>
      <c r="Z131" s="40">
        <f t="shared" si="141"/>
        <v>0</v>
      </c>
      <c r="AA131" s="44">
        <f t="shared" si="142"/>
        <v>11422.864566104876</v>
      </c>
      <c r="AB131" s="35">
        <f t="shared" si="143"/>
        <v>14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885.10100634482035</v>
      </c>
      <c r="AD131" s="57">
        <v>0</v>
      </c>
      <c r="AE131" s="57">
        <v>0</v>
      </c>
      <c r="AF131" s="61">
        <f t="shared" si="131"/>
        <v>14</v>
      </c>
      <c r="AG131" s="40">
        <f t="shared" si="144"/>
        <v>0</v>
      </c>
      <c r="AH131" s="40">
        <f t="shared" si="145"/>
        <v>0</v>
      </c>
      <c r="AI131" s="44">
        <f t="shared" si="146"/>
        <v>12391.414088827485</v>
      </c>
      <c r="AJ131" s="35">
        <f t="shared" si="132"/>
        <v>14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958.35274536482893</v>
      </c>
      <c r="AL131" s="57">
        <v>0</v>
      </c>
      <c r="AM131" s="57">
        <v>0</v>
      </c>
      <c r="AN131" s="61">
        <f t="shared" si="133"/>
        <v>14</v>
      </c>
      <c r="AO131" s="40">
        <f t="shared" si="147"/>
        <v>0</v>
      </c>
      <c r="AP131" s="40">
        <f t="shared" si="148"/>
        <v>0</v>
      </c>
      <c r="AQ131" s="44">
        <f t="shared" si="149"/>
        <v>13416.938435107604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11</v>
      </c>
      <c r="G132" s="35">
        <f>SUMIFS(WORKING!$AC$3:$AC$6802,WORKING!$A$3:$A$6802,Results!$D$3,WORKING!$B$3:$B$6802,Results!A132,WORKING!$C$3:$C$6802,Results!C132)/1000</f>
        <v>10996.41237</v>
      </c>
      <c r="H132" s="35">
        <f t="shared" si="134"/>
        <v>999.67385181818179</v>
      </c>
      <c r="I132" s="187" t="s">
        <v>754</v>
      </c>
      <c r="J132" s="212">
        <v>9850</v>
      </c>
      <c r="K132" s="217">
        <f t="shared" si="135"/>
        <v>895.4545454545455</v>
      </c>
      <c r="L132" s="34">
        <f t="shared" si="128"/>
        <v>11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938.74685905780848</v>
      </c>
      <c r="N132" s="57">
        <v>1</v>
      </c>
      <c r="O132" s="57">
        <v>1</v>
      </c>
      <c r="P132" s="61">
        <f t="shared" si="129"/>
        <v>11</v>
      </c>
      <c r="Q132" s="40">
        <f t="shared" si="136"/>
        <v>938.74685905780848</v>
      </c>
      <c r="R132" s="40">
        <f t="shared" si="137"/>
        <v>-938.74685905780848</v>
      </c>
      <c r="S132" s="44">
        <f t="shared" si="138"/>
        <v>10326.215449635893</v>
      </c>
      <c r="T132" s="35">
        <f t="shared" si="139"/>
        <v>11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1009.8549352050265</v>
      </c>
      <c r="V132" s="57">
        <v>0</v>
      </c>
      <c r="W132" s="57">
        <v>0</v>
      </c>
      <c r="X132" s="61">
        <f t="shared" si="130"/>
        <v>11</v>
      </c>
      <c r="Y132" s="40">
        <f t="shared" si="140"/>
        <v>0</v>
      </c>
      <c r="Z132" s="40">
        <f t="shared" si="141"/>
        <v>0</v>
      </c>
      <c r="AA132" s="44">
        <f t="shared" si="142"/>
        <v>11108.404287255293</v>
      </c>
      <c r="AB132" s="35">
        <f t="shared" si="143"/>
        <v>11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1085.324438916733</v>
      </c>
      <c r="AD132" s="57">
        <v>0</v>
      </c>
      <c r="AE132" s="57">
        <v>0</v>
      </c>
      <c r="AF132" s="61">
        <f t="shared" si="131"/>
        <v>11</v>
      </c>
      <c r="AG132" s="40">
        <f t="shared" si="144"/>
        <v>0</v>
      </c>
      <c r="AH132" s="40">
        <f t="shared" si="145"/>
        <v>0</v>
      </c>
      <c r="AI132" s="44">
        <f t="shared" si="146"/>
        <v>11938.568828084062</v>
      </c>
      <c r="AJ132" s="35">
        <f t="shared" si="132"/>
        <v>11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1164.2311090739513</v>
      </c>
      <c r="AL132" s="57">
        <v>0</v>
      </c>
      <c r="AM132" s="57">
        <v>0</v>
      </c>
      <c r="AN132" s="61">
        <f t="shared" si="133"/>
        <v>11</v>
      </c>
      <c r="AO132" s="40">
        <f t="shared" si="147"/>
        <v>0</v>
      </c>
      <c r="AP132" s="40">
        <f t="shared" si="148"/>
        <v>0</v>
      </c>
      <c r="AQ132" s="44">
        <f t="shared" si="149"/>
        <v>12806.542199813464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3</v>
      </c>
      <c r="G133" s="35">
        <f>SUMIFS(WORKING!$AC$3:$AC$6802,WORKING!$A$3:$A$6802,Results!$D$3,WORKING!$B$3:$B$6802,Results!A133,WORKING!$C$3:$C$6802,Results!C133)/1000</f>
        <v>3682.7231500000003</v>
      </c>
      <c r="H133" s="35">
        <f t="shared" si="134"/>
        <v>1227.5743833333333</v>
      </c>
      <c r="I133" s="187" t="s">
        <v>754</v>
      </c>
      <c r="J133" s="212">
        <v>3175</v>
      </c>
      <c r="K133" s="217">
        <f t="shared" si="135"/>
        <v>1058.3333333333333</v>
      </c>
      <c r="L133" s="34">
        <f t="shared" si="128"/>
        <v>3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1109.4078007663036</v>
      </c>
      <c r="N133" s="57">
        <v>1</v>
      </c>
      <c r="O133" s="57">
        <v>0</v>
      </c>
      <c r="P133" s="61">
        <f t="shared" si="129"/>
        <v>4</v>
      </c>
      <c r="Q133" s="40">
        <f t="shared" si="136"/>
        <v>1109.4078007663036</v>
      </c>
      <c r="R133" s="40">
        <f t="shared" si="137"/>
        <v>0</v>
      </c>
      <c r="S133" s="44">
        <f t="shared" si="138"/>
        <v>4437.6312030652143</v>
      </c>
      <c r="T133" s="35">
        <f t="shared" si="139"/>
        <v>4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1193.3435755549031</v>
      </c>
      <c r="V133" s="57">
        <v>0</v>
      </c>
      <c r="W133" s="57">
        <v>0</v>
      </c>
      <c r="X133" s="61">
        <f t="shared" si="130"/>
        <v>4</v>
      </c>
      <c r="Y133" s="40">
        <f t="shared" si="140"/>
        <v>0</v>
      </c>
      <c r="Z133" s="40">
        <f t="shared" si="141"/>
        <v>0</v>
      </c>
      <c r="AA133" s="44">
        <f t="shared" si="142"/>
        <v>4773.3743022196122</v>
      </c>
      <c r="AB133" s="35">
        <f t="shared" si="143"/>
        <v>4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1282.4188067896227</v>
      </c>
      <c r="AD133" s="57">
        <v>0</v>
      </c>
      <c r="AE133" s="57">
        <v>0</v>
      </c>
      <c r="AF133" s="61">
        <f t="shared" si="131"/>
        <v>4</v>
      </c>
      <c r="AG133" s="40">
        <f t="shared" si="144"/>
        <v>0</v>
      </c>
      <c r="AH133" s="40">
        <f t="shared" si="145"/>
        <v>0</v>
      </c>
      <c r="AI133" s="44">
        <f t="shared" si="146"/>
        <v>5129.675227158491</v>
      </c>
      <c r="AJ133" s="35">
        <f t="shared" si="132"/>
        <v>4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1375.5401917847655</v>
      </c>
      <c r="AL133" s="57">
        <v>0</v>
      </c>
      <c r="AM133" s="57">
        <v>0</v>
      </c>
      <c r="AN133" s="61">
        <f t="shared" si="133"/>
        <v>4</v>
      </c>
      <c r="AO133" s="40">
        <f t="shared" si="147"/>
        <v>0</v>
      </c>
      <c r="AP133" s="40">
        <f t="shared" si="148"/>
        <v>0</v>
      </c>
      <c r="AQ133" s="44">
        <f t="shared" si="149"/>
        <v>5502.160767139062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 t="s">
        <v>754</v>
      </c>
      <c r="J134" s="212" t="s">
        <v>754</v>
      </c>
      <c r="K134" s="217" t="str">
        <f t="shared" si="135"/>
        <v/>
      </c>
      <c r="L134" s="34">
        <f t="shared" si="128"/>
        <v>0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0</v>
      </c>
      <c r="N134" s="57">
        <v>1</v>
      </c>
      <c r="O134" s="57">
        <v>0</v>
      </c>
      <c r="P134" s="61">
        <f t="shared" si="129"/>
        <v>1</v>
      </c>
      <c r="Q134" s="40">
        <f t="shared" si="136"/>
        <v>0</v>
      </c>
      <c r="R134" s="40">
        <f t="shared" si="137"/>
        <v>0</v>
      </c>
      <c r="S134" s="44">
        <f t="shared" si="138"/>
        <v>0</v>
      </c>
      <c r="T134" s="35">
        <f t="shared" si="139"/>
        <v>1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0</v>
      </c>
      <c r="V134" s="57">
        <v>0</v>
      </c>
      <c r="W134" s="57">
        <v>0</v>
      </c>
      <c r="X134" s="61">
        <f t="shared" si="130"/>
        <v>1</v>
      </c>
      <c r="Y134" s="40">
        <f t="shared" si="140"/>
        <v>0</v>
      </c>
      <c r="Z134" s="40">
        <f t="shared" si="141"/>
        <v>0</v>
      </c>
      <c r="AA134" s="44">
        <f t="shared" si="142"/>
        <v>0</v>
      </c>
      <c r="AB134" s="35">
        <f t="shared" si="143"/>
        <v>1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0</v>
      </c>
      <c r="AD134" s="57">
        <v>0</v>
      </c>
      <c r="AE134" s="57">
        <v>0</v>
      </c>
      <c r="AF134" s="61">
        <f t="shared" si="131"/>
        <v>1</v>
      </c>
      <c r="AG134" s="40">
        <f t="shared" si="144"/>
        <v>0</v>
      </c>
      <c r="AH134" s="40">
        <f t="shared" si="145"/>
        <v>0</v>
      </c>
      <c r="AI134" s="44">
        <f t="shared" si="146"/>
        <v>0</v>
      </c>
      <c r="AJ134" s="35">
        <f t="shared" si="132"/>
        <v>1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0</v>
      </c>
      <c r="AL134" s="57">
        <v>0</v>
      </c>
      <c r="AM134" s="57">
        <v>0</v>
      </c>
      <c r="AN134" s="61">
        <f t="shared" si="133"/>
        <v>1</v>
      </c>
      <c r="AO134" s="40">
        <f t="shared" si="147"/>
        <v>0</v>
      </c>
      <c r="AP134" s="40">
        <f t="shared" si="148"/>
        <v>0</v>
      </c>
      <c r="AQ134" s="44">
        <f t="shared" si="149"/>
        <v>0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91</v>
      </c>
      <c r="G140" s="41">
        <f>SUM(G120:G139)</f>
        <v>48684.14473</v>
      </c>
      <c r="H140" s="41">
        <f>IFERROR(G140/F140,0)</f>
        <v>534.99060142857138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91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46565</v>
      </c>
      <c r="K140" s="41">
        <f>IFERROR(J140/I140,"")</f>
        <v>511.7032967032967</v>
      </c>
      <c r="L140" s="41">
        <f>SUM(L120:L139)</f>
        <v>91</v>
      </c>
      <c r="M140" s="41">
        <f>IFERROR(S140/P140,0)</f>
        <v>544.28838637545766</v>
      </c>
      <c r="N140" s="41">
        <f t="shared" ref="N140:T140" si="151">SUM(N120:N139)</f>
        <v>5</v>
      </c>
      <c r="O140" s="41">
        <f t="shared" si="151"/>
        <v>4</v>
      </c>
      <c r="P140" s="41">
        <f t="shared" si="151"/>
        <v>92</v>
      </c>
      <c r="Q140" s="41">
        <f t="shared" si="151"/>
        <v>2888.0806791640757</v>
      </c>
      <c r="R140" s="41">
        <f t="shared" si="151"/>
        <v>-3030.7879729757415</v>
      </c>
      <c r="S140" s="45">
        <f t="shared" si="151"/>
        <v>50074.531546542101</v>
      </c>
      <c r="T140" s="41">
        <f t="shared" si="151"/>
        <v>92</v>
      </c>
      <c r="U140" s="41">
        <f>IFERROR(AA140/X140,0)</f>
        <v>589.15345520803987</v>
      </c>
      <c r="V140" s="41">
        <f t="shared" ref="V140:AB140" si="152">SUM(V120:V139)</f>
        <v>0</v>
      </c>
      <c r="W140" s="41">
        <f t="shared" si="152"/>
        <v>0</v>
      </c>
      <c r="X140" s="41">
        <f t="shared" si="152"/>
        <v>92</v>
      </c>
      <c r="Y140" s="41">
        <f t="shared" si="152"/>
        <v>0</v>
      </c>
      <c r="Z140" s="41">
        <f t="shared" si="152"/>
        <v>0</v>
      </c>
      <c r="AA140" s="45">
        <f t="shared" si="152"/>
        <v>54202.117879139667</v>
      </c>
      <c r="AB140" s="41">
        <f t="shared" si="152"/>
        <v>92</v>
      </c>
      <c r="AC140" s="41">
        <f>IFERROR(AI140/AF140,0)</f>
        <v>637.13071296900819</v>
      </c>
      <c r="AD140" s="41">
        <f t="shared" ref="AD140:AJ140" si="153">SUM(AD120:AD139)</f>
        <v>0</v>
      </c>
      <c r="AE140" s="41">
        <f t="shared" si="153"/>
        <v>0</v>
      </c>
      <c r="AF140" s="41">
        <f t="shared" si="153"/>
        <v>92</v>
      </c>
      <c r="AG140" s="41">
        <f t="shared" si="153"/>
        <v>0</v>
      </c>
      <c r="AH140" s="41">
        <f t="shared" si="153"/>
        <v>0</v>
      </c>
      <c r="AI140" s="45">
        <f t="shared" si="153"/>
        <v>58616.025593148755</v>
      </c>
      <c r="AJ140" s="41">
        <f t="shared" si="153"/>
        <v>92</v>
      </c>
      <c r="AK140" s="41">
        <f>IFERROR(AQ140/AN140,0)</f>
        <v>687.73498251758622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92</v>
      </c>
      <c r="AO140" s="41">
        <f t="shared" si="154"/>
        <v>0</v>
      </c>
      <c r="AP140" s="41">
        <f t="shared" si="154"/>
        <v>0</v>
      </c>
      <c r="AQ140" s="45">
        <f t="shared" si="154"/>
        <v>63271.618391617929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57730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57237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59506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64028.456000000006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7655.4684534578992</v>
      </c>
      <c r="T142" s="39"/>
      <c r="U142" s="39"/>
      <c r="V142" s="53"/>
      <c r="W142" s="53"/>
      <c r="X142" s="110"/>
      <c r="Y142" s="39"/>
      <c r="Z142" s="39"/>
      <c r="AA142" s="54">
        <f>AA141-AA140</f>
        <v>3034.8821208603331</v>
      </c>
      <c r="AB142" s="39"/>
      <c r="AC142" s="53"/>
      <c r="AD142" s="53"/>
      <c r="AE142" s="110"/>
      <c r="AF142" s="39"/>
      <c r="AG142" s="39"/>
      <c r="AH142" s="39"/>
      <c r="AI142" s="54">
        <f>AI141-AI140</f>
        <v>889.97440685124457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756.83760838207672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Programme 4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 t="s">
        <v>754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0</v>
      </c>
      <c r="H152" s="35">
        <f t="shared" si="161"/>
        <v>0</v>
      </c>
      <c r="I152" s="187" t="s">
        <v>754</v>
      </c>
      <c r="J152" s="212" t="s">
        <v>754</v>
      </c>
      <c r="K152" s="217" t="str">
        <f t="shared" si="162"/>
        <v/>
      </c>
      <c r="L152" s="34">
        <f t="shared" si="155"/>
        <v>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0</v>
      </c>
      <c r="N152" s="57">
        <v>0</v>
      </c>
      <c r="O152" s="57">
        <v>0</v>
      </c>
      <c r="P152" s="61">
        <f t="shared" si="156"/>
        <v>0</v>
      </c>
      <c r="Q152" s="40">
        <f t="shared" si="163"/>
        <v>0</v>
      </c>
      <c r="R152" s="40">
        <f t="shared" si="164"/>
        <v>0</v>
      </c>
      <c r="S152" s="44">
        <f t="shared" si="165"/>
        <v>0</v>
      </c>
      <c r="T152" s="35">
        <f t="shared" si="166"/>
        <v>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0</v>
      </c>
      <c r="V152" s="57">
        <v>0</v>
      </c>
      <c r="W152" s="57">
        <v>0</v>
      </c>
      <c r="X152" s="61">
        <f t="shared" si="157"/>
        <v>0</v>
      </c>
      <c r="Y152" s="40">
        <f t="shared" si="167"/>
        <v>0</v>
      </c>
      <c r="Z152" s="40">
        <f t="shared" si="168"/>
        <v>0</v>
      </c>
      <c r="AA152" s="44">
        <f t="shared" si="169"/>
        <v>0</v>
      </c>
      <c r="AB152" s="35">
        <f t="shared" si="170"/>
        <v>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0</v>
      </c>
      <c r="AD152" s="57">
        <v>0</v>
      </c>
      <c r="AE152" s="57">
        <v>0</v>
      </c>
      <c r="AF152" s="61">
        <f t="shared" si="158"/>
        <v>0</v>
      </c>
      <c r="AG152" s="40">
        <f t="shared" si="171"/>
        <v>0</v>
      </c>
      <c r="AH152" s="40">
        <f t="shared" si="172"/>
        <v>0</v>
      </c>
      <c r="AI152" s="44">
        <f t="shared" si="173"/>
        <v>0</v>
      </c>
      <c r="AJ152" s="35">
        <f t="shared" si="159"/>
        <v>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0</v>
      </c>
      <c r="AL152" s="57">
        <v>0</v>
      </c>
      <c r="AM152" s="57">
        <v>0</v>
      </c>
      <c r="AN152" s="61">
        <f t="shared" si="160"/>
        <v>0</v>
      </c>
      <c r="AO152" s="40">
        <f t="shared" si="174"/>
        <v>0</v>
      </c>
      <c r="AP152" s="40">
        <f t="shared" si="175"/>
        <v>0</v>
      </c>
      <c r="AQ152" s="44">
        <f t="shared" si="176"/>
        <v>0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0</v>
      </c>
      <c r="G153" s="35">
        <f>SUMIFS(WORKING!$AC$3:$AC$6802,WORKING!$A$3:$A$6802,Results!$D$3,WORKING!$B$3:$B$6802,Results!A153,WORKING!$C$3:$C$6802,Results!C153)/1000</f>
        <v>0</v>
      </c>
      <c r="H153" s="35">
        <f t="shared" si="161"/>
        <v>0</v>
      </c>
      <c r="I153" s="187" t="s">
        <v>754</v>
      </c>
      <c r="J153" s="212" t="s">
        <v>754</v>
      </c>
      <c r="K153" s="217" t="str">
        <f t="shared" si="162"/>
        <v/>
      </c>
      <c r="L153" s="34">
        <f t="shared" si="155"/>
        <v>0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0</v>
      </c>
      <c r="N153" s="57">
        <v>0</v>
      </c>
      <c r="O153" s="57">
        <v>0</v>
      </c>
      <c r="P153" s="61">
        <f t="shared" si="156"/>
        <v>0</v>
      </c>
      <c r="Q153" s="40">
        <f t="shared" si="163"/>
        <v>0</v>
      </c>
      <c r="R153" s="40">
        <f t="shared" si="164"/>
        <v>0</v>
      </c>
      <c r="S153" s="44">
        <f t="shared" si="165"/>
        <v>0</v>
      </c>
      <c r="T153" s="35">
        <f t="shared" si="166"/>
        <v>0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0</v>
      </c>
      <c r="V153" s="57">
        <v>0</v>
      </c>
      <c r="W153" s="57">
        <v>0</v>
      </c>
      <c r="X153" s="61">
        <f t="shared" si="157"/>
        <v>0</v>
      </c>
      <c r="Y153" s="40">
        <f t="shared" si="167"/>
        <v>0</v>
      </c>
      <c r="Z153" s="40">
        <f t="shared" si="168"/>
        <v>0</v>
      </c>
      <c r="AA153" s="44">
        <f t="shared" si="169"/>
        <v>0</v>
      </c>
      <c r="AB153" s="35">
        <f t="shared" si="170"/>
        <v>0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0</v>
      </c>
      <c r="AD153" s="57">
        <v>0</v>
      </c>
      <c r="AE153" s="57">
        <v>0</v>
      </c>
      <c r="AF153" s="61">
        <f t="shared" si="158"/>
        <v>0</v>
      </c>
      <c r="AG153" s="40">
        <f t="shared" si="171"/>
        <v>0</v>
      </c>
      <c r="AH153" s="40">
        <f t="shared" si="172"/>
        <v>0</v>
      </c>
      <c r="AI153" s="44">
        <f t="shared" si="173"/>
        <v>0</v>
      </c>
      <c r="AJ153" s="35">
        <f t="shared" si="159"/>
        <v>0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0</v>
      </c>
      <c r="AL153" s="57">
        <v>0</v>
      </c>
      <c r="AM153" s="57">
        <v>0</v>
      </c>
      <c r="AN153" s="61">
        <f t="shared" si="160"/>
        <v>0</v>
      </c>
      <c r="AO153" s="40">
        <f t="shared" si="174"/>
        <v>0</v>
      </c>
      <c r="AP153" s="40">
        <f t="shared" si="175"/>
        <v>0</v>
      </c>
      <c r="AQ153" s="44">
        <f t="shared" si="176"/>
        <v>0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0</v>
      </c>
      <c r="G154" s="35">
        <f>SUMIFS(WORKING!$AC$3:$AC$6802,WORKING!$A$3:$A$6802,Results!$D$3,WORKING!$B$3:$B$6802,Results!A154,WORKING!$C$3:$C$6802,Results!C154)/1000</f>
        <v>0</v>
      </c>
      <c r="H154" s="35">
        <f t="shared" si="161"/>
        <v>0</v>
      </c>
      <c r="I154" s="187" t="s">
        <v>754</v>
      </c>
      <c r="J154" s="212" t="s">
        <v>754</v>
      </c>
      <c r="K154" s="217" t="str">
        <f t="shared" si="162"/>
        <v/>
      </c>
      <c r="L154" s="34">
        <f t="shared" si="155"/>
        <v>0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0</v>
      </c>
      <c r="N154" s="57">
        <v>0</v>
      </c>
      <c r="O154" s="57">
        <v>0</v>
      </c>
      <c r="P154" s="61">
        <f t="shared" si="156"/>
        <v>0</v>
      </c>
      <c r="Q154" s="40">
        <f t="shared" si="163"/>
        <v>0</v>
      </c>
      <c r="R154" s="40">
        <f t="shared" si="164"/>
        <v>0</v>
      </c>
      <c r="S154" s="44">
        <f t="shared" si="165"/>
        <v>0</v>
      </c>
      <c r="T154" s="35">
        <f t="shared" si="166"/>
        <v>0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0</v>
      </c>
      <c r="V154" s="57">
        <v>0</v>
      </c>
      <c r="W154" s="57">
        <v>0</v>
      </c>
      <c r="X154" s="61">
        <f t="shared" si="157"/>
        <v>0</v>
      </c>
      <c r="Y154" s="40">
        <f t="shared" si="167"/>
        <v>0</v>
      </c>
      <c r="Z154" s="40">
        <f t="shared" si="168"/>
        <v>0</v>
      </c>
      <c r="AA154" s="44">
        <f t="shared" si="169"/>
        <v>0</v>
      </c>
      <c r="AB154" s="35">
        <f t="shared" si="170"/>
        <v>0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0</v>
      </c>
      <c r="AD154" s="57">
        <v>0</v>
      </c>
      <c r="AE154" s="57">
        <v>0</v>
      </c>
      <c r="AF154" s="61">
        <f t="shared" si="158"/>
        <v>0</v>
      </c>
      <c r="AG154" s="40">
        <f t="shared" si="171"/>
        <v>0</v>
      </c>
      <c r="AH154" s="40">
        <f t="shared" si="172"/>
        <v>0</v>
      </c>
      <c r="AI154" s="44">
        <f t="shared" si="173"/>
        <v>0</v>
      </c>
      <c r="AJ154" s="35">
        <f t="shared" si="159"/>
        <v>0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0</v>
      </c>
      <c r="AL154" s="57">
        <v>0</v>
      </c>
      <c r="AM154" s="57">
        <v>0</v>
      </c>
      <c r="AN154" s="61">
        <f t="shared" si="160"/>
        <v>0</v>
      </c>
      <c r="AO154" s="40">
        <f t="shared" si="174"/>
        <v>0</v>
      </c>
      <c r="AP154" s="40">
        <f t="shared" si="175"/>
        <v>0</v>
      </c>
      <c r="AQ154" s="44">
        <f t="shared" si="176"/>
        <v>0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0</v>
      </c>
      <c r="G155" s="35">
        <f>SUMIFS(WORKING!$AC$3:$AC$6802,WORKING!$A$3:$A$6802,Results!$D$3,WORKING!$B$3:$B$6802,Results!A155,WORKING!$C$3:$C$6802,Results!C155)/1000</f>
        <v>0</v>
      </c>
      <c r="H155" s="35">
        <f t="shared" si="161"/>
        <v>0</v>
      </c>
      <c r="I155" s="187" t="s">
        <v>754</v>
      </c>
      <c r="J155" s="212" t="s">
        <v>754</v>
      </c>
      <c r="K155" s="217" t="str">
        <f t="shared" si="162"/>
        <v/>
      </c>
      <c r="L155" s="34">
        <f t="shared" si="155"/>
        <v>0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0</v>
      </c>
      <c r="N155" s="57">
        <v>0</v>
      </c>
      <c r="O155" s="57">
        <v>0</v>
      </c>
      <c r="P155" s="61">
        <f t="shared" si="156"/>
        <v>0</v>
      </c>
      <c r="Q155" s="40">
        <f t="shared" si="163"/>
        <v>0</v>
      </c>
      <c r="R155" s="40">
        <f t="shared" si="164"/>
        <v>0</v>
      </c>
      <c r="S155" s="44">
        <f t="shared" si="165"/>
        <v>0</v>
      </c>
      <c r="T155" s="35">
        <f t="shared" si="166"/>
        <v>0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0</v>
      </c>
      <c r="V155" s="57">
        <v>0</v>
      </c>
      <c r="W155" s="57">
        <v>0</v>
      </c>
      <c r="X155" s="61">
        <f t="shared" si="157"/>
        <v>0</v>
      </c>
      <c r="Y155" s="40">
        <f t="shared" si="167"/>
        <v>0</v>
      </c>
      <c r="Z155" s="40">
        <f t="shared" si="168"/>
        <v>0</v>
      </c>
      <c r="AA155" s="44">
        <f t="shared" si="169"/>
        <v>0</v>
      </c>
      <c r="AB155" s="35">
        <f t="shared" si="170"/>
        <v>0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0</v>
      </c>
      <c r="AD155" s="57">
        <v>0</v>
      </c>
      <c r="AE155" s="57">
        <v>0</v>
      </c>
      <c r="AF155" s="61">
        <f t="shared" si="158"/>
        <v>0</v>
      </c>
      <c r="AG155" s="40">
        <f t="shared" si="171"/>
        <v>0</v>
      </c>
      <c r="AH155" s="40">
        <f t="shared" si="172"/>
        <v>0</v>
      </c>
      <c r="AI155" s="44">
        <f t="shared" si="173"/>
        <v>0</v>
      </c>
      <c r="AJ155" s="35">
        <f t="shared" si="159"/>
        <v>0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0</v>
      </c>
      <c r="AL155" s="57">
        <v>0</v>
      </c>
      <c r="AM155" s="57">
        <v>0</v>
      </c>
      <c r="AN155" s="61">
        <f t="shared" si="160"/>
        <v>0</v>
      </c>
      <c r="AO155" s="40">
        <f t="shared" si="174"/>
        <v>0</v>
      </c>
      <c r="AP155" s="40">
        <f t="shared" si="175"/>
        <v>0</v>
      </c>
      <c r="AQ155" s="44">
        <f t="shared" si="176"/>
        <v>0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0</v>
      </c>
      <c r="G156" s="35">
        <f>SUMIFS(WORKING!$AC$3:$AC$6802,WORKING!$A$3:$A$6802,Results!$D$3,WORKING!$B$3:$B$6802,Results!A156,WORKING!$C$3:$C$6802,Results!C156)/1000</f>
        <v>0</v>
      </c>
      <c r="H156" s="35">
        <f t="shared" si="161"/>
        <v>0</v>
      </c>
      <c r="I156" s="187" t="s">
        <v>754</v>
      </c>
      <c r="J156" s="212" t="s">
        <v>754</v>
      </c>
      <c r="K156" s="217" t="str">
        <f t="shared" si="162"/>
        <v/>
      </c>
      <c r="L156" s="34">
        <f t="shared" si="155"/>
        <v>0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0</v>
      </c>
      <c r="N156" s="57">
        <v>0</v>
      </c>
      <c r="O156" s="57">
        <v>0</v>
      </c>
      <c r="P156" s="61">
        <f t="shared" si="156"/>
        <v>0</v>
      </c>
      <c r="Q156" s="40">
        <f t="shared" si="163"/>
        <v>0</v>
      </c>
      <c r="R156" s="40">
        <f t="shared" si="164"/>
        <v>0</v>
      </c>
      <c r="S156" s="44">
        <f t="shared" si="165"/>
        <v>0</v>
      </c>
      <c r="T156" s="35">
        <f t="shared" si="166"/>
        <v>0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0</v>
      </c>
      <c r="V156" s="57">
        <v>0</v>
      </c>
      <c r="W156" s="57">
        <v>0</v>
      </c>
      <c r="X156" s="61">
        <f t="shared" si="157"/>
        <v>0</v>
      </c>
      <c r="Y156" s="40">
        <f t="shared" si="167"/>
        <v>0</v>
      </c>
      <c r="Z156" s="40">
        <f t="shared" si="168"/>
        <v>0</v>
      </c>
      <c r="AA156" s="44">
        <f t="shared" si="169"/>
        <v>0</v>
      </c>
      <c r="AB156" s="35">
        <f t="shared" si="170"/>
        <v>0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0</v>
      </c>
      <c r="AD156" s="57">
        <v>0</v>
      </c>
      <c r="AE156" s="57">
        <v>0</v>
      </c>
      <c r="AF156" s="61">
        <f t="shared" si="158"/>
        <v>0</v>
      </c>
      <c r="AG156" s="40">
        <f t="shared" si="171"/>
        <v>0</v>
      </c>
      <c r="AH156" s="40">
        <f t="shared" si="172"/>
        <v>0</v>
      </c>
      <c r="AI156" s="44">
        <f t="shared" si="173"/>
        <v>0</v>
      </c>
      <c r="AJ156" s="35">
        <f t="shared" si="159"/>
        <v>0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0</v>
      </c>
      <c r="AL156" s="57">
        <v>0</v>
      </c>
      <c r="AM156" s="57">
        <v>0</v>
      </c>
      <c r="AN156" s="61">
        <f t="shared" si="160"/>
        <v>0</v>
      </c>
      <c r="AO156" s="40">
        <f t="shared" si="174"/>
        <v>0</v>
      </c>
      <c r="AP156" s="40">
        <f t="shared" si="175"/>
        <v>0</v>
      </c>
      <c r="AQ156" s="44">
        <f t="shared" si="176"/>
        <v>0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0</v>
      </c>
      <c r="G157" s="35">
        <f>SUMIFS(WORKING!$AC$3:$AC$6802,WORKING!$A$3:$A$6802,Results!$D$3,WORKING!$B$3:$B$6802,Results!A157,WORKING!$C$3:$C$6802,Results!C157)/1000</f>
        <v>0</v>
      </c>
      <c r="H157" s="35">
        <f t="shared" si="161"/>
        <v>0</v>
      </c>
      <c r="I157" s="187" t="s">
        <v>754</v>
      </c>
      <c r="J157" s="212" t="s">
        <v>754</v>
      </c>
      <c r="K157" s="217" t="str">
        <f t="shared" si="162"/>
        <v/>
      </c>
      <c r="L157" s="34">
        <f t="shared" si="155"/>
        <v>0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0</v>
      </c>
      <c r="N157" s="57">
        <v>0</v>
      </c>
      <c r="O157" s="57">
        <v>0</v>
      </c>
      <c r="P157" s="61">
        <f t="shared" si="156"/>
        <v>0</v>
      </c>
      <c r="Q157" s="40">
        <f t="shared" si="163"/>
        <v>0</v>
      </c>
      <c r="R157" s="40">
        <f t="shared" si="164"/>
        <v>0</v>
      </c>
      <c r="S157" s="44">
        <f t="shared" si="165"/>
        <v>0</v>
      </c>
      <c r="T157" s="35">
        <f t="shared" si="166"/>
        <v>0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0</v>
      </c>
      <c r="V157" s="57">
        <v>0</v>
      </c>
      <c r="W157" s="57">
        <v>0</v>
      </c>
      <c r="X157" s="61">
        <f t="shared" si="157"/>
        <v>0</v>
      </c>
      <c r="Y157" s="40">
        <f t="shared" si="167"/>
        <v>0</v>
      </c>
      <c r="Z157" s="40">
        <f t="shared" si="168"/>
        <v>0</v>
      </c>
      <c r="AA157" s="44">
        <f t="shared" si="169"/>
        <v>0</v>
      </c>
      <c r="AB157" s="35">
        <f t="shared" si="170"/>
        <v>0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0</v>
      </c>
      <c r="AD157" s="57">
        <v>0</v>
      </c>
      <c r="AE157" s="57">
        <v>0</v>
      </c>
      <c r="AF157" s="61">
        <f t="shared" si="158"/>
        <v>0</v>
      </c>
      <c r="AG157" s="40">
        <f t="shared" si="171"/>
        <v>0</v>
      </c>
      <c r="AH157" s="40">
        <f t="shared" si="172"/>
        <v>0</v>
      </c>
      <c r="AI157" s="44">
        <f t="shared" si="173"/>
        <v>0</v>
      </c>
      <c r="AJ157" s="35">
        <f t="shared" si="159"/>
        <v>0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0</v>
      </c>
      <c r="AL157" s="57">
        <v>0</v>
      </c>
      <c r="AM157" s="57">
        <v>0</v>
      </c>
      <c r="AN157" s="61">
        <f t="shared" si="160"/>
        <v>0</v>
      </c>
      <c r="AO157" s="40">
        <f t="shared" si="174"/>
        <v>0</v>
      </c>
      <c r="AP157" s="40">
        <f t="shared" si="175"/>
        <v>0</v>
      </c>
      <c r="AQ157" s="44">
        <f t="shared" si="176"/>
        <v>0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0</v>
      </c>
      <c r="G158" s="35">
        <f>SUMIFS(WORKING!$AC$3:$AC$6802,WORKING!$A$3:$A$6802,Results!$D$3,WORKING!$B$3:$B$6802,Results!A158,WORKING!$C$3:$C$6802,Results!C158)/1000</f>
        <v>0</v>
      </c>
      <c r="H158" s="35">
        <f t="shared" si="161"/>
        <v>0</v>
      </c>
      <c r="I158" s="187" t="s">
        <v>754</v>
      </c>
      <c r="J158" s="212" t="s">
        <v>754</v>
      </c>
      <c r="K158" s="217" t="str">
        <f t="shared" si="162"/>
        <v/>
      </c>
      <c r="L158" s="34">
        <f t="shared" si="155"/>
        <v>0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0</v>
      </c>
      <c r="N158" s="57">
        <v>0</v>
      </c>
      <c r="O158" s="57">
        <v>0</v>
      </c>
      <c r="P158" s="61">
        <f t="shared" si="156"/>
        <v>0</v>
      </c>
      <c r="Q158" s="40">
        <f t="shared" si="163"/>
        <v>0</v>
      </c>
      <c r="R158" s="40">
        <f t="shared" si="164"/>
        <v>0</v>
      </c>
      <c r="S158" s="44">
        <f t="shared" si="165"/>
        <v>0</v>
      </c>
      <c r="T158" s="35">
        <f t="shared" si="166"/>
        <v>0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0</v>
      </c>
      <c r="V158" s="57">
        <v>0</v>
      </c>
      <c r="W158" s="57">
        <v>0</v>
      </c>
      <c r="X158" s="61">
        <f t="shared" si="157"/>
        <v>0</v>
      </c>
      <c r="Y158" s="40">
        <f t="shared" si="167"/>
        <v>0</v>
      </c>
      <c r="Z158" s="40">
        <f t="shared" si="168"/>
        <v>0</v>
      </c>
      <c r="AA158" s="44">
        <f t="shared" si="169"/>
        <v>0</v>
      </c>
      <c r="AB158" s="35">
        <f t="shared" si="170"/>
        <v>0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0</v>
      </c>
      <c r="AD158" s="57">
        <v>0</v>
      </c>
      <c r="AE158" s="57">
        <v>0</v>
      </c>
      <c r="AF158" s="61">
        <f t="shared" si="158"/>
        <v>0</v>
      </c>
      <c r="AG158" s="40">
        <f t="shared" si="171"/>
        <v>0</v>
      </c>
      <c r="AH158" s="40">
        <f t="shared" si="172"/>
        <v>0</v>
      </c>
      <c r="AI158" s="44">
        <f t="shared" si="173"/>
        <v>0</v>
      </c>
      <c r="AJ158" s="35">
        <f t="shared" si="159"/>
        <v>0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0</v>
      </c>
      <c r="AL158" s="57">
        <v>0</v>
      </c>
      <c r="AM158" s="57">
        <v>0</v>
      </c>
      <c r="AN158" s="61">
        <f t="shared" si="160"/>
        <v>0</v>
      </c>
      <c r="AO158" s="40">
        <f t="shared" si="174"/>
        <v>0</v>
      </c>
      <c r="AP158" s="40">
        <f t="shared" si="175"/>
        <v>0</v>
      </c>
      <c r="AQ158" s="44">
        <f t="shared" si="176"/>
        <v>0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0</v>
      </c>
      <c r="G159" s="35">
        <f>SUMIFS(WORKING!$AC$3:$AC$6802,WORKING!$A$3:$A$6802,Results!$D$3,WORKING!$B$3:$B$6802,Results!A159,WORKING!$C$3:$C$6802,Results!C159)/1000</f>
        <v>0</v>
      </c>
      <c r="H159" s="35">
        <f t="shared" si="161"/>
        <v>0</v>
      </c>
      <c r="I159" s="187" t="s">
        <v>754</v>
      </c>
      <c r="J159" s="212" t="s">
        <v>754</v>
      </c>
      <c r="K159" s="217" t="str">
        <f t="shared" si="162"/>
        <v/>
      </c>
      <c r="L159" s="34">
        <f t="shared" si="155"/>
        <v>0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0</v>
      </c>
      <c r="N159" s="57">
        <v>0</v>
      </c>
      <c r="O159" s="57">
        <v>0</v>
      </c>
      <c r="P159" s="61">
        <f t="shared" si="156"/>
        <v>0</v>
      </c>
      <c r="Q159" s="40">
        <f t="shared" si="163"/>
        <v>0</v>
      </c>
      <c r="R159" s="40">
        <f t="shared" si="164"/>
        <v>0</v>
      </c>
      <c r="S159" s="44">
        <f t="shared" si="165"/>
        <v>0</v>
      </c>
      <c r="T159" s="35">
        <f t="shared" si="166"/>
        <v>0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0</v>
      </c>
      <c r="V159" s="57">
        <v>0</v>
      </c>
      <c r="W159" s="57">
        <v>0</v>
      </c>
      <c r="X159" s="61">
        <f t="shared" si="157"/>
        <v>0</v>
      </c>
      <c r="Y159" s="40">
        <f t="shared" si="167"/>
        <v>0</v>
      </c>
      <c r="Z159" s="40">
        <f t="shared" si="168"/>
        <v>0</v>
      </c>
      <c r="AA159" s="44">
        <f t="shared" si="169"/>
        <v>0</v>
      </c>
      <c r="AB159" s="35">
        <f t="shared" si="170"/>
        <v>0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0</v>
      </c>
      <c r="AD159" s="57">
        <v>0</v>
      </c>
      <c r="AE159" s="57">
        <v>0</v>
      </c>
      <c r="AF159" s="61">
        <f t="shared" si="158"/>
        <v>0</v>
      </c>
      <c r="AG159" s="40">
        <f t="shared" si="171"/>
        <v>0</v>
      </c>
      <c r="AH159" s="40">
        <f t="shared" si="172"/>
        <v>0</v>
      </c>
      <c r="AI159" s="44">
        <f t="shared" si="173"/>
        <v>0</v>
      </c>
      <c r="AJ159" s="35">
        <f t="shared" si="159"/>
        <v>0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0</v>
      </c>
      <c r="AL159" s="57">
        <v>0</v>
      </c>
      <c r="AM159" s="57">
        <v>0</v>
      </c>
      <c r="AN159" s="61">
        <f t="shared" si="160"/>
        <v>0</v>
      </c>
      <c r="AO159" s="40">
        <f t="shared" si="174"/>
        <v>0</v>
      </c>
      <c r="AP159" s="40">
        <f t="shared" si="175"/>
        <v>0</v>
      </c>
      <c r="AQ159" s="44">
        <f t="shared" si="176"/>
        <v>0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0</v>
      </c>
      <c r="G160" s="35">
        <f>SUMIFS(WORKING!$AC$3:$AC$6802,WORKING!$A$3:$A$6802,Results!$D$3,WORKING!$B$3:$B$6802,Results!A160,WORKING!$C$3:$C$6802,Results!C160)/1000</f>
        <v>0</v>
      </c>
      <c r="H160" s="35">
        <f t="shared" si="161"/>
        <v>0</v>
      </c>
      <c r="I160" s="187" t="s">
        <v>754</v>
      </c>
      <c r="J160" s="212" t="s">
        <v>754</v>
      </c>
      <c r="K160" s="217" t="str">
        <f t="shared" si="162"/>
        <v/>
      </c>
      <c r="L160" s="34">
        <f t="shared" si="155"/>
        <v>0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0</v>
      </c>
      <c r="N160" s="57">
        <v>0</v>
      </c>
      <c r="O160" s="57">
        <v>0</v>
      </c>
      <c r="P160" s="61">
        <f t="shared" si="156"/>
        <v>0</v>
      </c>
      <c r="Q160" s="40">
        <f t="shared" si="163"/>
        <v>0</v>
      </c>
      <c r="R160" s="40">
        <f t="shared" si="164"/>
        <v>0</v>
      </c>
      <c r="S160" s="44">
        <f t="shared" si="165"/>
        <v>0</v>
      </c>
      <c r="T160" s="35">
        <f t="shared" si="166"/>
        <v>0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0</v>
      </c>
      <c r="V160" s="57">
        <v>0</v>
      </c>
      <c r="W160" s="57">
        <v>0</v>
      </c>
      <c r="X160" s="61">
        <f t="shared" si="157"/>
        <v>0</v>
      </c>
      <c r="Y160" s="40">
        <f t="shared" si="167"/>
        <v>0</v>
      </c>
      <c r="Z160" s="40">
        <f t="shared" si="168"/>
        <v>0</v>
      </c>
      <c r="AA160" s="44">
        <f t="shared" si="169"/>
        <v>0</v>
      </c>
      <c r="AB160" s="35">
        <f t="shared" si="170"/>
        <v>0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0</v>
      </c>
      <c r="AD160" s="57">
        <v>0</v>
      </c>
      <c r="AE160" s="57">
        <v>0</v>
      </c>
      <c r="AF160" s="61">
        <f t="shared" si="158"/>
        <v>0</v>
      </c>
      <c r="AG160" s="40">
        <f t="shared" si="171"/>
        <v>0</v>
      </c>
      <c r="AH160" s="40">
        <f t="shared" si="172"/>
        <v>0</v>
      </c>
      <c r="AI160" s="44">
        <f t="shared" si="173"/>
        <v>0</v>
      </c>
      <c r="AJ160" s="35">
        <f t="shared" si="159"/>
        <v>0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0</v>
      </c>
      <c r="AL160" s="57">
        <v>0</v>
      </c>
      <c r="AM160" s="57">
        <v>0</v>
      </c>
      <c r="AN160" s="61">
        <f t="shared" si="160"/>
        <v>0</v>
      </c>
      <c r="AO160" s="40">
        <f t="shared" si="174"/>
        <v>0</v>
      </c>
      <c r="AP160" s="40">
        <f t="shared" si="175"/>
        <v>0</v>
      </c>
      <c r="AQ160" s="44">
        <f t="shared" si="176"/>
        <v>0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0</v>
      </c>
      <c r="G161" s="35">
        <f>SUMIFS(WORKING!$AC$3:$AC$6802,WORKING!$A$3:$A$6802,Results!$D$3,WORKING!$B$3:$B$6802,Results!A161,WORKING!$C$3:$C$6802,Results!C161)/1000</f>
        <v>0</v>
      </c>
      <c r="H161" s="35">
        <f t="shared" si="161"/>
        <v>0</v>
      </c>
      <c r="I161" s="187" t="s">
        <v>754</v>
      </c>
      <c r="J161" s="212" t="s">
        <v>754</v>
      </c>
      <c r="K161" s="217" t="str">
        <f t="shared" si="162"/>
        <v/>
      </c>
      <c r="L161" s="34">
        <f t="shared" si="155"/>
        <v>0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0</v>
      </c>
      <c r="N161" s="57">
        <v>0</v>
      </c>
      <c r="O161" s="57">
        <v>0</v>
      </c>
      <c r="P161" s="61">
        <f t="shared" si="156"/>
        <v>0</v>
      </c>
      <c r="Q161" s="40">
        <f t="shared" si="163"/>
        <v>0</v>
      </c>
      <c r="R161" s="40">
        <f t="shared" si="164"/>
        <v>0</v>
      </c>
      <c r="S161" s="44">
        <f t="shared" si="165"/>
        <v>0</v>
      </c>
      <c r="T161" s="35">
        <f t="shared" si="166"/>
        <v>0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0</v>
      </c>
      <c r="V161" s="57">
        <v>0</v>
      </c>
      <c r="W161" s="57">
        <v>0</v>
      </c>
      <c r="X161" s="61">
        <f t="shared" si="157"/>
        <v>0</v>
      </c>
      <c r="Y161" s="40">
        <f t="shared" si="167"/>
        <v>0</v>
      </c>
      <c r="Z161" s="40">
        <f t="shared" si="168"/>
        <v>0</v>
      </c>
      <c r="AA161" s="44">
        <f t="shared" si="169"/>
        <v>0</v>
      </c>
      <c r="AB161" s="35">
        <f t="shared" si="170"/>
        <v>0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0</v>
      </c>
      <c r="AD161" s="57">
        <v>0</v>
      </c>
      <c r="AE161" s="57">
        <v>0</v>
      </c>
      <c r="AF161" s="61">
        <f t="shared" si="158"/>
        <v>0</v>
      </c>
      <c r="AG161" s="40">
        <f t="shared" si="171"/>
        <v>0</v>
      </c>
      <c r="AH161" s="40">
        <f t="shared" si="172"/>
        <v>0</v>
      </c>
      <c r="AI161" s="44">
        <f t="shared" si="173"/>
        <v>0</v>
      </c>
      <c r="AJ161" s="35">
        <f t="shared" si="159"/>
        <v>0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0</v>
      </c>
      <c r="AL161" s="57">
        <v>0</v>
      </c>
      <c r="AM161" s="57">
        <v>0</v>
      </c>
      <c r="AN161" s="61">
        <f t="shared" si="160"/>
        <v>0</v>
      </c>
      <c r="AO161" s="40">
        <f t="shared" si="174"/>
        <v>0</v>
      </c>
      <c r="AP161" s="40">
        <f t="shared" si="175"/>
        <v>0</v>
      </c>
      <c r="AQ161" s="44">
        <f t="shared" si="176"/>
        <v>0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 t="s">
        <v>754</v>
      </c>
      <c r="J162" s="212" t="s">
        <v>754</v>
      </c>
      <c r="K162" s="217" t="str">
        <f t="shared" si="162"/>
        <v/>
      </c>
      <c r="L162" s="34">
        <f t="shared" si="155"/>
        <v>0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0</v>
      </c>
      <c r="N162" s="57">
        <v>0</v>
      </c>
      <c r="O162" s="57">
        <v>0</v>
      </c>
      <c r="P162" s="61">
        <f t="shared" si="156"/>
        <v>0</v>
      </c>
      <c r="Q162" s="40">
        <f t="shared" si="163"/>
        <v>0</v>
      </c>
      <c r="R162" s="40">
        <f t="shared" si="164"/>
        <v>0</v>
      </c>
      <c r="S162" s="44">
        <f t="shared" si="165"/>
        <v>0</v>
      </c>
      <c r="T162" s="35">
        <f t="shared" si="166"/>
        <v>0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0</v>
      </c>
      <c r="V162" s="57">
        <v>0</v>
      </c>
      <c r="W162" s="57">
        <v>0</v>
      </c>
      <c r="X162" s="61">
        <f t="shared" si="157"/>
        <v>0</v>
      </c>
      <c r="Y162" s="40">
        <f t="shared" si="167"/>
        <v>0</v>
      </c>
      <c r="Z162" s="40">
        <f t="shared" si="168"/>
        <v>0</v>
      </c>
      <c r="AA162" s="44">
        <f t="shared" si="169"/>
        <v>0</v>
      </c>
      <c r="AB162" s="35">
        <f t="shared" si="170"/>
        <v>0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0</v>
      </c>
      <c r="AD162" s="57">
        <v>0</v>
      </c>
      <c r="AE162" s="57">
        <v>0</v>
      </c>
      <c r="AF162" s="61">
        <f t="shared" si="158"/>
        <v>0</v>
      </c>
      <c r="AG162" s="40">
        <f t="shared" si="171"/>
        <v>0</v>
      </c>
      <c r="AH162" s="40">
        <f t="shared" si="172"/>
        <v>0</v>
      </c>
      <c r="AI162" s="44">
        <f t="shared" si="173"/>
        <v>0</v>
      </c>
      <c r="AJ162" s="35">
        <f t="shared" si="159"/>
        <v>0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0</v>
      </c>
      <c r="AL162" s="57">
        <v>0</v>
      </c>
      <c r="AM162" s="57">
        <v>0</v>
      </c>
      <c r="AN162" s="61">
        <f t="shared" si="160"/>
        <v>0</v>
      </c>
      <c r="AO162" s="40">
        <f t="shared" si="174"/>
        <v>0</v>
      </c>
      <c r="AP162" s="40">
        <f t="shared" si="175"/>
        <v>0</v>
      </c>
      <c r="AQ162" s="44">
        <f t="shared" si="176"/>
        <v>0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0</v>
      </c>
      <c r="G168" s="41">
        <f>SUM(G148:G167)</f>
        <v>0</v>
      </c>
      <c r="H168" s="41">
        <f>IFERROR(G168/F168,0)</f>
        <v>0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0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0</v>
      </c>
      <c r="K168" s="41" t="str">
        <f>IFERROR(J168/I168,"")</f>
        <v/>
      </c>
      <c r="L168" s="41">
        <f>SUM(L148:L167)</f>
        <v>0</v>
      </c>
      <c r="M168" s="41">
        <f>IFERROR(S168/P168,0)</f>
        <v>0</v>
      </c>
      <c r="N168" s="41">
        <f t="shared" ref="N168:T168" si="177">SUM(N148:N167)</f>
        <v>0</v>
      </c>
      <c r="O168" s="41">
        <f t="shared" si="177"/>
        <v>0</v>
      </c>
      <c r="P168" s="41">
        <f t="shared" si="177"/>
        <v>0</v>
      </c>
      <c r="Q168" s="41">
        <f t="shared" si="177"/>
        <v>0</v>
      </c>
      <c r="R168" s="41">
        <f t="shared" si="177"/>
        <v>0</v>
      </c>
      <c r="S168" s="45">
        <f t="shared" si="177"/>
        <v>0</v>
      </c>
      <c r="T168" s="41">
        <f t="shared" si="177"/>
        <v>0</v>
      </c>
      <c r="U168" s="41">
        <f>IFERROR(AA168/X168,0)</f>
        <v>0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0</v>
      </c>
      <c r="Y168" s="41">
        <f t="shared" si="178"/>
        <v>0</v>
      </c>
      <c r="Z168" s="41">
        <f t="shared" si="178"/>
        <v>0</v>
      </c>
      <c r="AA168" s="45">
        <f t="shared" si="178"/>
        <v>0</v>
      </c>
      <c r="AB168" s="41">
        <f t="shared" si="178"/>
        <v>0</v>
      </c>
      <c r="AC168" s="41">
        <f>IFERROR(AI168/AF168,0)</f>
        <v>0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0</v>
      </c>
      <c r="AG168" s="41">
        <f t="shared" si="179"/>
        <v>0</v>
      </c>
      <c r="AH168" s="41">
        <f t="shared" si="179"/>
        <v>0</v>
      </c>
      <c r="AI168" s="45">
        <f t="shared" si="179"/>
        <v>0</v>
      </c>
      <c r="AJ168" s="41">
        <f t="shared" si="179"/>
        <v>0</v>
      </c>
      <c r="AK168" s="41">
        <f>IFERROR(AQ168/AN168,0)</f>
        <v>0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0</v>
      </c>
      <c r="AO168" s="41">
        <f t="shared" si="180"/>
        <v>0</v>
      </c>
      <c r="AP168" s="41">
        <f t="shared" si="180"/>
        <v>0</v>
      </c>
      <c r="AQ168" s="45">
        <f t="shared" si="180"/>
        <v>0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0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0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0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0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0</v>
      </c>
      <c r="T170" s="39"/>
      <c r="U170" s="39"/>
      <c r="V170" s="53"/>
      <c r="W170" s="53"/>
      <c r="X170" s="110"/>
      <c r="Y170" s="39"/>
      <c r="Z170" s="39"/>
      <c r="AA170" s="54">
        <f>AA169-AA168</f>
        <v>0</v>
      </c>
      <c r="AB170" s="39"/>
      <c r="AC170" s="53"/>
      <c r="AD170" s="53"/>
      <c r="AE170" s="110"/>
      <c r="AF170" s="39"/>
      <c r="AG170" s="39"/>
      <c r="AH170" s="39"/>
      <c r="AI170" s="54">
        <f>AI169-AI168</f>
        <v>0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0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Programme 5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0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0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0</v>
      </c>
      <c r="T198" s="39"/>
      <c r="U198" s="39"/>
      <c r="V198" s="53"/>
      <c r="W198" s="53"/>
      <c r="X198" s="110"/>
      <c r="Y198" s="39"/>
      <c r="Z198" s="39"/>
      <c r="AA198" s="54">
        <f>AA197-AA196</f>
        <v>0</v>
      </c>
      <c r="AB198" s="39"/>
      <c r="AC198" s="53"/>
      <c r="AD198" s="53"/>
      <c r="AE198" s="110"/>
      <c r="AF198" s="39"/>
      <c r="AG198" s="39"/>
      <c r="AH198" s="39"/>
      <c r="AI198" s="54">
        <f>AI197-AI196</f>
        <v>0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0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9FUWrV/Lu1692L1W9Z64APCa0TSA0cJEyaL/5TbEUGbPjqTGMdspBFcCYHUaYthmS7ceNZ9tkHcDSoi7vmyNXg==" saltValue="LDd/5QKVSVP1l3a5wPievw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National Small Business Development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31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42671.51031203704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NAT_HRBP__42671.510312037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HRBP-Vote31.xlsx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purl.org/dc/elements/1.1/"/>
    <ds:schemaRef ds:uri="http://schemas.microsoft.com/office/2006/documentManagement/types"/>
    <ds:schemaRef ds:uri="http://schemas.microsoft.com/sharepoint/v3"/>
    <ds:schemaRef ds:uri="http://purl.org/dc/terms/"/>
    <ds:schemaRef ds:uri="http://schemas.microsoft.com/office/2006/metadata/properties"/>
    <ds:schemaRef ds:uri="http://purl.org/dc/dcmitype/"/>
    <ds:schemaRef ds:uri="http://schemas.openxmlformats.org/package/2006/metadata/core-properties"/>
    <ds:schemaRef ds:uri="df7ca258-5e24-45de-bd31-dbc76bc6765a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2016-10-28T10:15:33Z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